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nga\Desktop\2022 évi költségvetés\Kenderes\"/>
    </mc:Choice>
  </mc:AlternateContent>
  <xr:revisionPtr revIDLastSave="0" documentId="13_ncr:1_{6BEEBE38-502F-4C90-864F-070CB82325DD}" xr6:coauthVersionLast="47" xr6:coauthVersionMax="47" xr10:uidLastSave="{00000000-0000-0000-0000-000000000000}"/>
  <bookViews>
    <workbookView xWindow="-108" yWindow="-108" windowWidth="23256" windowHeight="12576" firstSheet="6" activeTab="6" xr2:uid="{723E3483-2C4F-4E15-9C67-5B149421ADF3}"/>
  </bookViews>
  <sheets>
    <sheet name="Városgazd elemi" sheetId="1" state="hidden" r:id="rId1"/>
    <sheet name="Hivatal elemi" sheetId="2" state="hidden" r:id="rId2"/>
    <sheet name="Gondozás elemi" sheetId="3" state="hidden" r:id="rId3"/>
    <sheet name="Művház elemi" sheetId="21" state="hidden" r:id="rId4"/>
    <sheet name="Könyvtár elemi" sheetId="22" state="hidden" r:id="rId5"/>
    <sheet name="Ök elemi" sheetId="4" state="hidden" r:id="rId6"/>
    <sheet name="Városgazd cofog" sheetId="16" r:id="rId7"/>
    <sheet name="Hivatal cofog" sheetId="17" r:id="rId8"/>
    <sheet name="Gondozás cofog" sheetId="24" r:id="rId9"/>
    <sheet name="Művház cofog" sheetId="23" r:id="rId10"/>
    <sheet name="Könyvtár Cofog" sheetId="18" r:id="rId11"/>
    <sheet name="Ök cofog" sheetId="19" r:id="rId12"/>
    <sheet name="Felhalmozás" sheetId="20" r:id="rId13"/>
    <sheet name="Városgazd költségvetés" sheetId="5" r:id="rId14"/>
    <sheet name="Hivatal költségvetés" sheetId="6" r:id="rId15"/>
    <sheet name="Gondozási költségvetés" sheetId="26" r:id="rId16"/>
    <sheet name="Művház költségvetés" sheetId="25" r:id="rId17"/>
    <sheet name="Könyvtár költségvetés" sheetId="7" r:id="rId18"/>
    <sheet name="Ök. költségvetés" sheetId="8" r:id="rId19"/>
    <sheet name="Konszolidált mérleg" sheetId="9" r:id="rId20"/>
    <sheet name="Feladatípusok " sheetId="10" r:id="rId21"/>
    <sheet name="Létszámok" sheetId="11" r:id="rId22"/>
    <sheet name="EU" sheetId="12" r:id="rId23"/>
    <sheet name="Adósság" sheetId="13" r:id="rId24"/>
    <sheet name="Ei felhasználás" sheetId="14" r:id="rId25"/>
    <sheet name="+3év" sheetId="15" r:id="rId26"/>
  </sheets>
  <definedNames>
    <definedName name="_xlnm.Print_Area" localSheetId="25">'+3év'!$A$1:$F$31</definedName>
    <definedName name="_xlnm.Print_Area" localSheetId="23">Adósság!$A$1:$F$28905</definedName>
    <definedName name="_xlnm.Print_Area" localSheetId="24">'Ei felhasználás'!$A$1:$O$32</definedName>
    <definedName name="_xlnm.Print_Area" localSheetId="1">'Hivatal elemi'!$A$1:$Y$254</definedName>
    <definedName name="_xlnm.Print_Area" localSheetId="14">'Hivatal költségvetés'!$A$1:$G$34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36" i="10" l="1"/>
  <c r="AI34" i="10"/>
  <c r="S30" i="10"/>
  <c r="S34" i="10"/>
  <c r="N34" i="10"/>
  <c r="AI32" i="10"/>
  <c r="AH32" i="10"/>
  <c r="AI30" i="10"/>
  <c r="AH30" i="10"/>
  <c r="S36" i="10"/>
  <c r="S23" i="10"/>
  <c r="S24" i="10"/>
  <c r="S25" i="10"/>
  <c r="S26" i="10"/>
  <c r="S27" i="10"/>
  <c r="S28" i="10"/>
  <c r="S29" i="10"/>
  <c r="T29" i="10" s="1"/>
  <c r="AI29" i="10" s="1"/>
  <c r="S31" i="10"/>
  <c r="S33" i="10"/>
  <c r="S22" i="10"/>
  <c r="T22" i="10"/>
  <c r="AI22" i="10" s="1"/>
  <c r="T23" i="10"/>
  <c r="T24" i="10"/>
  <c r="T25" i="10"/>
  <c r="T26" i="10"/>
  <c r="T27" i="10"/>
  <c r="T28" i="10"/>
  <c r="N30" i="10"/>
  <c r="N23" i="10"/>
  <c r="N24" i="10"/>
  <c r="N25" i="10"/>
  <c r="N26" i="10"/>
  <c r="N27" i="10"/>
  <c r="N28" i="10"/>
  <c r="O28" i="10" s="1"/>
  <c r="N22" i="10"/>
  <c r="O22" i="10" s="1"/>
  <c r="N17" i="10"/>
  <c r="N5" i="10"/>
  <c r="N6" i="10"/>
  <c r="N7" i="10"/>
  <c r="N8" i="10"/>
  <c r="N9" i="10"/>
  <c r="O9" i="10" s="1"/>
  <c r="AI9" i="10" s="1"/>
  <c r="N10" i="10"/>
  <c r="N11" i="10"/>
  <c r="O11" i="10" s="1"/>
  <c r="AI11" i="10" s="1"/>
  <c r="N4" i="10"/>
  <c r="G8" i="9"/>
  <c r="AI8" i="10"/>
  <c r="AI12" i="10"/>
  <c r="AI14" i="10"/>
  <c r="AI16" i="10"/>
  <c r="AI18" i="10"/>
  <c r="AI20" i="10"/>
  <c r="AI21" i="10"/>
  <c r="AI31" i="10"/>
  <c r="AI35" i="10"/>
  <c r="S17" i="10"/>
  <c r="S11" i="10"/>
  <c r="S5" i="10"/>
  <c r="S6" i="10"/>
  <c r="T6" i="10" s="1"/>
  <c r="S7" i="10"/>
  <c r="S8" i="10"/>
  <c r="S9" i="10"/>
  <c r="S10" i="10"/>
  <c r="T10" i="10" s="1"/>
  <c r="S4" i="10"/>
  <c r="T35" i="10"/>
  <c r="T34" i="10"/>
  <c r="T33" i="10"/>
  <c r="AI33" i="10" s="1"/>
  <c r="T31" i="10"/>
  <c r="T21" i="10"/>
  <c r="T20" i="10"/>
  <c r="T18" i="10"/>
  <c r="T17" i="10"/>
  <c r="T16" i="10"/>
  <c r="T14" i="10"/>
  <c r="T12" i="10"/>
  <c r="T11" i="10"/>
  <c r="T8" i="10"/>
  <c r="T7" i="10"/>
  <c r="T5" i="10"/>
  <c r="O24" i="10"/>
  <c r="O25" i="10"/>
  <c r="AI25" i="10" s="1"/>
  <c r="O26" i="10"/>
  <c r="AI26" i="10" s="1"/>
  <c r="N29" i="10"/>
  <c r="O29" i="10" s="1"/>
  <c r="N31" i="10"/>
  <c r="O31" i="10" s="1"/>
  <c r="N32" i="10"/>
  <c r="N33" i="10"/>
  <c r="O33" i="10" s="1"/>
  <c r="O34" i="10"/>
  <c r="O17" i="10"/>
  <c r="AI17" i="10" s="1"/>
  <c r="O5" i="10"/>
  <c r="AI5" i="10" s="1"/>
  <c r="O6" i="10"/>
  <c r="AI6" i="10" s="1"/>
  <c r="O7" i="10"/>
  <c r="AI7" i="10" s="1"/>
  <c r="O8" i="10"/>
  <c r="O10" i="10"/>
  <c r="AI10" i="10" s="1"/>
  <c r="O35" i="10"/>
  <c r="O27" i="10"/>
  <c r="O21" i="10"/>
  <c r="O20" i="10"/>
  <c r="O18" i="10"/>
  <c r="O16" i="10"/>
  <c r="O14" i="10"/>
  <c r="O12" i="10"/>
  <c r="U21" i="11"/>
  <c r="M15" i="11"/>
  <c r="N15" i="11"/>
  <c r="O15" i="11"/>
  <c r="P15" i="11"/>
  <c r="Q15" i="11"/>
  <c r="R15" i="11"/>
  <c r="S15" i="11"/>
  <c r="T15" i="11"/>
  <c r="M7" i="11"/>
  <c r="N7" i="11"/>
  <c r="O7" i="11"/>
  <c r="P7" i="11"/>
  <c r="Q7" i="11"/>
  <c r="R7" i="11"/>
  <c r="S7" i="11"/>
  <c r="T7" i="11"/>
  <c r="C7" i="11"/>
  <c r="D7" i="11"/>
  <c r="E7" i="11"/>
  <c r="F7" i="11"/>
  <c r="G7" i="11"/>
  <c r="H7" i="11"/>
  <c r="I7" i="11"/>
  <c r="J7" i="11"/>
  <c r="K7" i="11"/>
  <c r="L7" i="11"/>
  <c r="B7" i="11"/>
  <c r="C15" i="11"/>
  <c r="D15" i="11"/>
  <c r="E15" i="11"/>
  <c r="F15" i="11"/>
  <c r="G15" i="11"/>
  <c r="H15" i="11"/>
  <c r="I15" i="11"/>
  <c r="J15" i="11"/>
  <c r="K15" i="11"/>
  <c r="L15" i="11"/>
  <c r="B15" i="11"/>
  <c r="U12" i="11"/>
  <c r="U13" i="11"/>
  <c r="N28" i="14"/>
  <c r="C28" i="14"/>
  <c r="G15" i="9"/>
  <c r="G16" i="9"/>
  <c r="G9" i="9"/>
  <c r="G10" i="9"/>
  <c r="G11" i="9"/>
  <c r="G12" i="9"/>
  <c r="G13" i="9"/>
  <c r="G14" i="9"/>
  <c r="C16" i="9"/>
  <c r="C10" i="9"/>
  <c r="C11" i="9"/>
  <c r="C12" i="9"/>
  <c r="C13" i="9"/>
  <c r="C14" i="9"/>
  <c r="C9" i="9"/>
  <c r="C8" i="9"/>
  <c r="B255" i="19"/>
  <c r="B254" i="19"/>
  <c r="B253" i="19"/>
  <c r="B252" i="19"/>
  <c r="B250" i="19"/>
  <c r="B249" i="19"/>
  <c r="B248" i="19"/>
  <c r="B184" i="19"/>
  <c r="B183" i="19"/>
  <c r="B391" i="19"/>
  <c r="B390" i="19"/>
  <c r="B389" i="19"/>
  <c r="B388" i="19"/>
  <c r="B387" i="19"/>
  <c r="B386" i="19"/>
  <c r="B385" i="19"/>
  <c r="B392" i="19"/>
  <c r="B369" i="19"/>
  <c r="B346" i="19"/>
  <c r="B323" i="19"/>
  <c r="B300" i="19"/>
  <c r="B278" i="19"/>
  <c r="B232" i="19"/>
  <c r="B209" i="19"/>
  <c r="B187" i="19"/>
  <c r="B164" i="19"/>
  <c r="B141" i="19"/>
  <c r="B96" i="19"/>
  <c r="B73" i="19"/>
  <c r="B50" i="19"/>
  <c r="B208" i="19"/>
  <c r="B207" i="19"/>
  <c r="B206" i="19"/>
  <c r="B205" i="19"/>
  <c r="B204" i="19"/>
  <c r="B203" i="19"/>
  <c r="B202" i="19"/>
  <c r="B199" i="19"/>
  <c r="B198" i="19"/>
  <c r="B197" i="19"/>
  <c r="B196" i="19"/>
  <c r="B195" i="19"/>
  <c r="B194" i="19"/>
  <c r="B193" i="19"/>
  <c r="B192" i="19"/>
  <c r="B191" i="19"/>
  <c r="A190" i="19"/>
  <c r="B368" i="19"/>
  <c r="B367" i="19"/>
  <c r="B366" i="19"/>
  <c r="B365" i="19"/>
  <c r="B364" i="19"/>
  <c r="B363" i="19"/>
  <c r="B362" i="19"/>
  <c r="B359" i="19"/>
  <c r="B358" i="19"/>
  <c r="B357" i="19"/>
  <c r="B356" i="19"/>
  <c r="B355" i="19"/>
  <c r="B354" i="19"/>
  <c r="B353" i="19"/>
  <c r="B352" i="19"/>
  <c r="B351" i="19"/>
  <c r="A350" i="19"/>
  <c r="B382" i="19"/>
  <c r="B381" i="19"/>
  <c r="B380" i="19"/>
  <c r="B379" i="19"/>
  <c r="B378" i="19"/>
  <c r="B377" i="19"/>
  <c r="B376" i="19"/>
  <c r="B375" i="19"/>
  <c r="B374" i="19"/>
  <c r="A373" i="19"/>
  <c r="G16" i="7"/>
  <c r="C16" i="7"/>
  <c r="G15" i="7"/>
  <c r="G14" i="7"/>
  <c r="C14" i="7"/>
  <c r="G13" i="7"/>
  <c r="G25" i="7" s="1"/>
  <c r="C13" i="7"/>
  <c r="C21" i="7" s="1"/>
  <c r="G12" i="7"/>
  <c r="C12" i="7"/>
  <c r="G11" i="7"/>
  <c r="C11" i="7"/>
  <c r="G10" i="7"/>
  <c r="C10" i="7"/>
  <c r="G9" i="7"/>
  <c r="C9" i="7"/>
  <c r="C25" i="7" s="1"/>
  <c r="G8" i="7"/>
  <c r="G21" i="7" s="1"/>
  <c r="G29" i="7" s="1"/>
  <c r="G34" i="7" s="1"/>
  <c r="C8" i="7"/>
  <c r="G18" i="7"/>
  <c r="G7" i="7"/>
  <c r="G16" i="25"/>
  <c r="G18" i="25" s="1"/>
  <c r="C16" i="25"/>
  <c r="G15" i="25"/>
  <c r="G14" i="25"/>
  <c r="C14" i="25"/>
  <c r="G13" i="25"/>
  <c r="C13" i="25"/>
  <c r="G12" i="25"/>
  <c r="C12" i="25"/>
  <c r="G11" i="25"/>
  <c r="C11" i="25"/>
  <c r="C21" i="25" s="1"/>
  <c r="G10" i="25"/>
  <c r="C10" i="25"/>
  <c r="G9" i="25"/>
  <c r="C9" i="25"/>
  <c r="C25" i="25" s="1"/>
  <c r="C27" i="25" s="1"/>
  <c r="G8" i="25"/>
  <c r="G21" i="25" s="1"/>
  <c r="G29" i="25" s="1"/>
  <c r="C8" i="25"/>
  <c r="G16" i="26"/>
  <c r="G18" i="26" s="1"/>
  <c r="G15" i="26"/>
  <c r="G14" i="26"/>
  <c r="G25" i="26" s="1"/>
  <c r="G13" i="26"/>
  <c r="G12" i="26"/>
  <c r="G11" i="26"/>
  <c r="G10" i="26"/>
  <c r="G9" i="26"/>
  <c r="G8" i="26"/>
  <c r="C16" i="26"/>
  <c r="C14" i="26"/>
  <c r="C13" i="26"/>
  <c r="C12" i="26"/>
  <c r="C11" i="26"/>
  <c r="C10" i="26"/>
  <c r="C9" i="26"/>
  <c r="C8" i="26"/>
  <c r="G21" i="26"/>
  <c r="C25" i="26"/>
  <c r="G25" i="25"/>
  <c r="G7" i="25"/>
  <c r="G7" i="26"/>
  <c r="B70" i="18"/>
  <c r="B69" i="18"/>
  <c r="B68" i="18"/>
  <c r="B67" i="18"/>
  <c r="B66" i="18"/>
  <c r="B65" i="18"/>
  <c r="B64" i="18"/>
  <c r="B71" i="18" s="1"/>
  <c r="B75" i="18" s="1"/>
  <c r="B63" i="18"/>
  <c r="B60" i="18"/>
  <c r="B59" i="18"/>
  <c r="B58" i="18"/>
  <c r="B57" i="18"/>
  <c r="B56" i="18"/>
  <c r="B55" i="18"/>
  <c r="B54" i="18"/>
  <c r="B53" i="18"/>
  <c r="B52" i="18"/>
  <c r="A51" i="18"/>
  <c r="B47" i="18"/>
  <c r="B46" i="18"/>
  <c r="B45" i="18"/>
  <c r="B44" i="18"/>
  <c r="B43" i="18"/>
  <c r="B42" i="18"/>
  <c r="B41" i="18"/>
  <c r="B48" i="18" s="1"/>
  <c r="B40" i="18"/>
  <c r="B37" i="18"/>
  <c r="B36" i="18"/>
  <c r="B35" i="18"/>
  <c r="B34" i="18"/>
  <c r="B33" i="18"/>
  <c r="B38" i="18" s="1"/>
  <c r="B32" i="18"/>
  <c r="B31" i="18"/>
  <c r="B30" i="18"/>
  <c r="B29" i="18"/>
  <c r="A28" i="18"/>
  <c r="B23" i="18"/>
  <c r="B22" i="18"/>
  <c r="B21" i="18"/>
  <c r="B20" i="18"/>
  <c r="B19" i="18"/>
  <c r="B25" i="18" s="1"/>
  <c r="B18" i="18"/>
  <c r="B17" i="18"/>
  <c r="B14" i="18"/>
  <c r="B13" i="18"/>
  <c r="B12" i="18"/>
  <c r="B11" i="18"/>
  <c r="B10" i="18"/>
  <c r="B9" i="18"/>
  <c r="B8" i="18"/>
  <c r="B7" i="18"/>
  <c r="B6" i="18"/>
  <c r="B15" i="18" s="1"/>
  <c r="A5" i="18"/>
  <c r="B61" i="18"/>
  <c r="B70" i="23"/>
  <c r="B69" i="23"/>
  <c r="B68" i="23"/>
  <c r="B67" i="23"/>
  <c r="B66" i="23"/>
  <c r="B65" i="23"/>
  <c r="B64" i="23"/>
  <c r="B63" i="23"/>
  <c r="B71" i="23" s="1"/>
  <c r="B60" i="23"/>
  <c r="B59" i="23"/>
  <c r="B58" i="23"/>
  <c r="B57" i="23"/>
  <c r="B56" i="23"/>
  <c r="B55" i="23"/>
  <c r="B54" i="23"/>
  <c r="B53" i="23"/>
  <c r="B61" i="23" s="1"/>
  <c r="B76" i="23" s="1"/>
  <c r="B52" i="23"/>
  <c r="A51" i="23"/>
  <c r="B47" i="23"/>
  <c r="B46" i="23"/>
  <c r="B45" i="23"/>
  <c r="B48" i="23" s="1"/>
  <c r="B44" i="23"/>
  <c r="B43" i="23"/>
  <c r="B42" i="23"/>
  <c r="B41" i="23"/>
  <c r="B40" i="23"/>
  <c r="B37" i="23"/>
  <c r="B36" i="23"/>
  <c r="B35" i="23"/>
  <c r="B34" i="23"/>
  <c r="B33" i="23"/>
  <c r="B32" i="23"/>
  <c r="B31" i="23"/>
  <c r="B30" i="23"/>
  <c r="B29" i="23"/>
  <c r="B38" i="23" s="1"/>
  <c r="A28" i="23"/>
  <c r="B23" i="23"/>
  <c r="B22" i="23"/>
  <c r="B21" i="23"/>
  <c r="B20" i="23"/>
  <c r="B19" i="23"/>
  <c r="B18" i="23"/>
  <c r="B17" i="23"/>
  <c r="B25" i="23" s="1"/>
  <c r="B14" i="23"/>
  <c r="B13" i="23"/>
  <c r="B12" i="23"/>
  <c r="B11" i="23"/>
  <c r="B10" i="23"/>
  <c r="B15" i="23" s="1"/>
  <c r="B9" i="23"/>
  <c r="B8" i="23"/>
  <c r="B7" i="23"/>
  <c r="B6" i="23"/>
  <c r="A5" i="23"/>
  <c r="B70" i="24"/>
  <c r="B280" i="24"/>
  <c r="B276" i="24"/>
  <c r="B275" i="24"/>
  <c r="B274" i="24"/>
  <c r="B273" i="24"/>
  <c r="B272" i="24"/>
  <c r="B271" i="24"/>
  <c r="B270" i="24"/>
  <c r="B269" i="24"/>
  <c r="B266" i="24"/>
  <c r="B265" i="24"/>
  <c r="B264" i="24"/>
  <c r="B263" i="24"/>
  <c r="B262" i="24"/>
  <c r="B261" i="24"/>
  <c r="B260" i="24"/>
  <c r="B259" i="24"/>
  <c r="B258" i="24"/>
  <c r="A257" i="24"/>
  <c r="B253" i="24"/>
  <c r="B252" i="24"/>
  <c r="B251" i="24"/>
  <c r="B250" i="24"/>
  <c r="B249" i="24"/>
  <c r="B248" i="24"/>
  <c r="B247" i="24"/>
  <c r="B246" i="24"/>
  <c r="B243" i="24"/>
  <c r="B242" i="24"/>
  <c r="B241" i="24"/>
  <c r="B240" i="24"/>
  <c r="B239" i="24"/>
  <c r="B238" i="24"/>
  <c r="B237" i="24"/>
  <c r="B236" i="24"/>
  <c r="B235" i="24"/>
  <c r="A234" i="24"/>
  <c r="B230" i="24"/>
  <c r="B229" i="24"/>
  <c r="B228" i="24"/>
  <c r="B227" i="24"/>
  <c r="B226" i="24"/>
  <c r="B225" i="24"/>
  <c r="B224" i="24"/>
  <c r="B223" i="24"/>
  <c r="B220" i="24"/>
  <c r="B219" i="24"/>
  <c r="B218" i="24"/>
  <c r="B217" i="24"/>
  <c r="B216" i="24"/>
  <c r="B215" i="24"/>
  <c r="B214" i="24"/>
  <c r="B213" i="24"/>
  <c r="B212" i="24"/>
  <c r="A211" i="24"/>
  <c r="B207" i="24"/>
  <c r="B206" i="24"/>
  <c r="B205" i="24"/>
  <c r="B204" i="24"/>
  <c r="B203" i="24"/>
  <c r="B202" i="24"/>
  <c r="B201" i="24"/>
  <c r="B200" i="24"/>
  <c r="B197" i="24"/>
  <c r="B196" i="24"/>
  <c r="B195" i="24"/>
  <c r="B194" i="24"/>
  <c r="B193" i="24"/>
  <c r="B192" i="24"/>
  <c r="B191" i="24"/>
  <c r="B190" i="24"/>
  <c r="B189" i="24"/>
  <c r="A188" i="24"/>
  <c r="B277" i="24"/>
  <c r="B254" i="24"/>
  <c r="B244" i="24"/>
  <c r="B231" i="24"/>
  <c r="B221" i="24"/>
  <c r="B208" i="24"/>
  <c r="B184" i="24"/>
  <c r="B183" i="24"/>
  <c r="B182" i="24"/>
  <c r="B181" i="24"/>
  <c r="B180" i="24"/>
  <c r="B179" i="24"/>
  <c r="B178" i="24"/>
  <c r="B177" i="24"/>
  <c r="B174" i="24"/>
  <c r="B173" i="24"/>
  <c r="B172" i="24"/>
  <c r="B171" i="24"/>
  <c r="B170" i="24"/>
  <c r="B169" i="24"/>
  <c r="B168" i="24"/>
  <c r="B167" i="24"/>
  <c r="B166" i="24"/>
  <c r="A165" i="24"/>
  <c r="B161" i="24"/>
  <c r="B160" i="24"/>
  <c r="B159" i="24"/>
  <c r="B158" i="24"/>
  <c r="B157" i="24"/>
  <c r="B156" i="24"/>
  <c r="B155" i="24"/>
  <c r="B154" i="24"/>
  <c r="B151" i="24"/>
  <c r="B150" i="24"/>
  <c r="B149" i="24"/>
  <c r="B148" i="24"/>
  <c r="B147" i="24"/>
  <c r="B146" i="24"/>
  <c r="B145" i="24"/>
  <c r="B144" i="24"/>
  <c r="B143" i="24"/>
  <c r="A142" i="24"/>
  <c r="B137" i="24"/>
  <c r="B136" i="24"/>
  <c r="B135" i="24"/>
  <c r="B134" i="24"/>
  <c r="B133" i="24"/>
  <c r="B132" i="24"/>
  <c r="B131" i="24"/>
  <c r="B128" i="24"/>
  <c r="B127" i="24"/>
  <c r="B126" i="24"/>
  <c r="B125" i="24"/>
  <c r="B124" i="24"/>
  <c r="B123" i="24"/>
  <c r="B122" i="24"/>
  <c r="B121" i="24"/>
  <c r="B120" i="24"/>
  <c r="A119" i="24"/>
  <c r="B91" i="24"/>
  <c r="B90" i="24"/>
  <c r="B89" i="24"/>
  <c r="B88" i="24"/>
  <c r="B87" i="24"/>
  <c r="B86" i="24"/>
  <c r="B85" i="24"/>
  <c r="B82" i="24"/>
  <c r="B81" i="24"/>
  <c r="B80" i="24"/>
  <c r="B79" i="24"/>
  <c r="B78" i="24"/>
  <c r="B77" i="24"/>
  <c r="B76" i="24"/>
  <c r="B75" i="24"/>
  <c r="B74" i="24"/>
  <c r="A73" i="24"/>
  <c r="B93" i="24"/>
  <c r="B114" i="24"/>
  <c r="B113" i="24"/>
  <c r="B112" i="24"/>
  <c r="B111" i="24"/>
  <c r="B110" i="24"/>
  <c r="B109" i="24"/>
  <c r="B108" i="24"/>
  <c r="B105" i="24"/>
  <c r="B104" i="24"/>
  <c r="B103" i="24"/>
  <c r="B102" i="24"/>
  <c r="B101" i="24"/>
  <c r="B100" i="24"/>
  <c r="B99" i="24"/>
  <c r="B98" i="24"/>
  <c r="B97" i="24"/>
  <c r="A96" i="24"/>
  <c r="B69" i="24"/>
  <c r="B68" i="24"/>
  <c r="B67" i="24"/>
  <c r="B66" i="24"/>
  <c r="B65" i="24"/>
  <c r="B64" i="24"/>
  <c r="B63" i="24"/>
  <c r="B60" i="24"/>
  <c r="B59" i="24"/>
  <c r="B58" i="24"/>
  <c r="B57" i="24"/>
  <c r="B56" i="24"/>
  <c r="B55" i="24"/>
  <c r="B54" i="24"/>
  <c r="B53" i="24"/>
  <c r="B52" i="24"/>
  <c r="A51" i="24"/>
  <c r="B47" i="24"/>
  <c r="B46" i="24"/>
  <c r="B45" i="24"/>
  <c r="B44" i="24"/>
  <c r="B43" i="24"/>
  <c r="B42" i="24"/>
  <c r="B41" i="24"/>
  <c r="B40" i="24"/>
  <c r="B37" i="24"/>
  <c r="B36" i="24"/>
  <c r="B35" i="24"/>
  <c r="B34" i="24"/>
  <c r="B33" i="24"/>
  <c r="B32" i="24"/>
  <c r="B31" i="24"/>
  <c r="B30" i="24"/>
  <c r="B29" i="24"/>
  <c r="A28" i="24"/>
  <c r="B23" i="24"/>
  <c r="B22" i="24"/>
  <c r="B21" i="24"/>
  <c r="B20" i="24"/>
  <c r="B19" i="24"/>
  <c r="B18" i="24"/>
  <c r="B17" i="24"/>
  <c r="B14" i="24"/>
  <c r="B13" i="24"/>
  <c r="B12" i="24"/>
  <c r="B11" i="24"/>
  <c r="B10" i="24"/>
  <c r="B9" i="24"/>
  <c r="B8" i="24"/>
  <c r="B7" i="24"/>
  <c r="B6" i="24"/>
  <c r="A5" i="24"/>
  <c r="B47" i="17"/>
  <c r="B76" i="17"/>
  <c r="B70" i="17"/>
  <c r="B69" i="17"/>
  <c r="B68" i="17"/>
  <c r="B67" i="17"/>
  <c r="B66" i="17"/>
  <c r="B65" i="17"/>
  <c r="B64" i="17"/>
  <c r="B63" i="17"/>
  <c r="B60" i="17"/>
  <c r="B59" i="17"/>
  <c r="B58" i="17"/>
  <c r="B57" i="17"/>
  <c r="B56" i="17"/>
  <c r="B55" i="17"/>
  <c r="B54" i="17"/>
  <c r="B53" i="17"/>
  <c r="B52" i="17"/>
  <c r="A51" i="17"/>
  <c r="N246" i="1"/>
  <c r="E246" i="1"/>
  <c r="F246" i="1"/>
  <c r="G246" i="1"/>
  <c r="H246" i="1"/>
  <c r="I246" i="1"/>
  <c r="J246" i="1"/>
  <c r="D246" i="1"/>
  <c r="B169" i="16"/>
  <c r="E245" i="1"/>
  <c r="F245" i="1"/>
  <c r="G245" i="1"/>
  <c r="H245" i="1"/>
  <c r="I245" i="1"/>
  <c r="J245" i="1"/>
  <c r="D245" i="1"/>
  <c r="D248" i="1"/>
  <c r="B162" i="16"/>
  <c r="B161" i="16"/>
  <c r="B160" i="16"/>
  <c r="B159" i="16"/>
  <c r="B158" i="16"/>
  <c r="B157" i="16"/>
  <c r="B156" i="16"/>
  <c r="B155" i="16"/>
  <c r="B152" i="16"/>
  <c r="B151" i="16"/>
  <c r="B150" i="16"/>
  <c r="B149" i="16"/>
  <c r="B148" i="16"/>
  <c r="B147" i="16"/>
  <c r="B146" i="16"/>
  <c r="B145" i="16"/>
  <c r="B144" i="16"/>
  <c r="A143" i="16"/>
  <c r="B139" i="16"/>
  <c r="B138" i="16"/>
  <c r="B137" i="16"/>
  <c r="B136" i="16"/>
  <c r="B135" i="16"/>
  <c r="B134" i="16"/>
  <c r="B133" i="16"/>
  <c r="B132" i="16"/>
  <c r="B129" i="16"/>
  <c r="B128" i="16"/>
  <c r="B127" i="16"/>
  <c r="B126" i="16"/>
  <c r="B125" i="16"/>
  <c r="B124" i="16"/>
  <c r="B123" i="16"/>
  <c r="B122" i="16"/>
  <c r="B121" i="16"/>
  <c r="A120" i="16"/>
  <c r="B70" i="16"/>
  <c r="B47" i="16"/>
  <c r="E230" i="3"/>
  <c r="D230" i="1"/>
  <c r="D230" i="22"/>
  <c r="D230" i="21"/>
  <c r="E230" i="2"/>
  <c r="L227" i="3"/>
  <c r="M227" i="3"/>
  <c r="N227" i="3"/>
  <c r="L235" i="3"/>
  <c r="M235" i="3"/>
  <c r="N235" i="3"/>
  <c r="L242" i="3"/>
  <c r="M242" i="3"/>
  <c r="N242" i="3"/>
  <c r="L190" i="3"/>
  <c r="M190" i="3"/>
  <c r="N190" i="3"/>
  <c r="L196" i="3"/>
  <c r="M196" i="3"/>
  <c r="N196" i="3"/>
  <c r="L202" i="3"/>
  <c r="M202" i="3"/>
  <c r="N202" i="3"/>
  <c r="L208" i="3"/>
  <c r="M208" i="3"/>
  <c r="N208" i="3"/>
  <c r="L154" i="3"/>
  <c r="M154" i="3"/>
  <c r="N154" i="3"/>
  <c r="L160" i="3"/>
  <c r="M160" i="3"/>
  <c r="N160" i="3"/>
  <c r="L163" i="3"/>
  <c r="M163" i="3"/>
  <c r="M174" i="3" s="1"/>
  <c r="N163" i="3"/>
  <c r="L172" i="3"/>
  <c r="M172" i="3"/>
  <c r="N172" i="3"/>
  <c r="L133" i="3"/>
  <c r="M133" i="3"/>
  <c r="N133" i="3"/>
  <c r="L46" i="3"/>
  <c r="M46" i="3"/>
  <c r="N46" i="3"/>
  <c r="L56" i="3"/>
  <c r="M56" i="3"/>
  <c r="N56" i="3"/>
  <c r="L61" i="3"/>
  <c r="L73" i="3" s="1"/>
  <c r="M61" i="3"/>
  <c r="M73" i="3" s="1"/>
  <c r="N61" i="3"/>
  <c r="N73" i="3" s="1"/>
  <c r="L81" i="3"/>
  <c r="M81" i="3"/>
  <c r="N81" i="3"/>
  <c r="L86" i="3"/>
  <c r="M86" i="3"/>
  <c r="N86" i="3"/>
  <c r="L96" i="3"/>
  <c r="M96" i="3"/>
  <c r="N96" i="3"/>
  <c r="L37" i="3"/>
  <c r="M37" i="3"/>
  <c r="N37" i="3"/>
  <c r="L40" i="3"/>
  <c r="M40" i="3"/>
  <c r="N40" i="3"/>
  <c r="L29" i="3"/>
  <c r="M29" i="3"/>
  <c r="N29" i="3"/>
  <c r="L26" i="3"/>
  <c r="M26" i="3"/>
  <c r="N26" i="3"/>
  <c r="W33" i="3"/>
  <c r="M5" i="3" s="1"/>
  <c r="M18" i="3" s="1"/>
  <c r="X33" i="3"/>
  <c r="Y33" i="3"/>
  <c r="Z33" i="3"/>
  <c r="AA33" i="3"/>
  <c r="AC33" i="3"/>
  <c r="J5" i="3" s="1"/>
  <c r="AD33" i="3"/>
  <c r="AE33" i="3"/>
  <c r="AF33" i="3"/>
  <c r="AG33" i="3"/>
  <c r="AI33" i="3"/>
  <c r="K5" i="3" s="1"/>
  <c r="AJ33" i="3"/>
  <c r="AK33" i="3"/>
  <c r="AL33" i="3"/>
  <c r="AM33" i="3"/>
  <c r="AO33" i="3"/>
  <c r="AP33" i="3"/>
  <c r="AQ33" i="3"/>
  <c r="AR33" i="3"/>
  <c r="AS33" i="3"/>
  <c r="AU33" i="3"/>
  <c r="N5" i="3" s="1"/>
  <c r="N18" i="3" s="1"/>
  <c r="AV33" i="3"/>
  <c r="AW33" i="3"/>
  <c r="AX33" i="3"/>
  <c r="AY33" i="3"/>
  <c r="BA31" i="3"/>
  <c r="BA32" i="3"/>
  <c r="AT21" i="3"/>
  <c r="AT22" i="3"/>
  <c r="L20" i="3"/>
  <c r="M20" i="3"/>
  <c r="N20" i="3"/>
  <c r="O20" i="3"/>
  <c r="L18" i="3"/>
  <c r="AZ23" i="3"/>
  <c r="AZ24" i="3"/>
  <c r="AZ25" i="3"/>
  <c r="AZ26" i="3"/>
  <c r="AZ27" i="3"/>
  <c r="AZ28" i="3"/>
  <c r="AZ29" i="3"/>
  <c r="AZ30" i="3"/>
  <c r="AT13" i="3"/>
  <c r="AT14" i="3"/>
  <c r="AT15" i="3"/>
  <c r="AT16" i="3"/>
  <c r="AT17" i="3"/>
  <c r="AT18" i="3"/>
  <c r="AT19" i="3"/>
  <c r="AN9" i="3"/>
  <c r="AN10" i="3"/>
  <c r="AN11" i="3"/>
  <c r="AN12" i="3"/>
  <c r="AH8" i="3"/>
  <c r="AH33" i="3" s="1"/>
  <c r="J22" i="3" s="1"/>
  <c r="AB7" i="3"/>
  <c r="AB20" i="3"/>
  <c r="V10" i="3"/>
  <c r="BA10" i="3" s="1"/>
  <c r="V11" i="3"/>
  <c r="BA11" i="3" s="1"/>
  <c r="V12" i="3"/>
  <c r="BA12" i="3" s="1"/>
  <c r="V13" i="3"/>
  <c r="BA13" i="3" s="1"/>
  <c r="V14" i="3"/>
  <c r="BA14" i="3" s="1"/>
  <c r="V15" i="3"/>
  <c r="BA15" i="3" s="1"/>
  <c r="V16" i="3"/>
  <c r="BA16" i="3" s="1"/>
  <c r="V17" i="3"/>
  <c r="BA17" i="3" s="1"/>
  <c r="V18" i="3"/>
  <c r="BA18" i="3" s="1"/>
  <c r="V19" i="3"/>
  <c r="BA19" i="3" s="1"/>
  <c r="V20" i="3"/>
  <c r="BA20" i="3" s="1"/>
  <c r="V21" i="3"/>
  <c r="BA21" i="3" s="1"/>
  <c r="V22" i="3"/>
  <c r="BA22" i="3" s="1"/>
  <c r="V23" i="3"/>
  <c r="BA23" i="3" s="1"/>
  <c r="V24" i="3"/>
  <c r="BA24" i="3" s="1"/>
  <c r="BA25" i="3"/>
  <c r="V26" i="3"/>
  <c r="BA26" i="3" s="1"/>
  <c r="V27" i="3"/>
  <c r="BA27" i="3" s="1"/>
  <c r="V28" i="3"/>
  <c r="BA28" i="3" s="1"/>
  <c r="V29" i="3"/>
  <c r="BA29" i="3" s="1"/>
  <c r="V30" i="3"/>
  <c r="BA30" i="3" s="1"/>
  <c r="U33" i="3"/>
  <c r="T33" i="3"/>
  <c r="J5" i="1"/>
  <c r="J18" i="1" s="1"/>
  <c r="AQ11" i="1"/>
  <c r="AQ15" i="1"/>
  <c r="AQ10" i="1"/>
  <c r="AK8" i="1"/>
  <c r="AE7" i="1"/>
  <c r="AE9" i="1"/>
  <c r="AE12" i="1"/>
  <c r="AE13" i="1"/>
  <c r="AE14" i="1"/>
  <c r="AE6" i="1"/>
  <c r="AP23" i="1"/>
  <c r="AO23" i="1"/>
  <c r="AN23" i="1"/>
  <c r="AM23" i="1"/>
  <c r="AL23" i="1"/>
  <c r="AQ22" i="1"/>
  <c r="AQ21" i="1"/>
  <c r="AQ20" i="1"/>
  <c r="AQ19" i="1"/>
  <c r="AQ18" i="1"/>
  <c r="AQ17" i="1"/>
  <c r="AQ16" i="1"/>
  <c r="AQ9" i="1"/>
  <c r="AQ8" i="1"/>
  <c r="AQ7" i="1"/>
  <c r="AQ6" i="1"/>
  <c r="T7" i="1"/>
  <c r="T23" i="1" s="1"/>
  <c r="D5" i="1" s="1"/>
  <c r="T6" i="22"/>
  <c r="T9" i="21"/>
  <c r="T10" i="21"/>
  <c r="N244" i="22"/>
  <c r="N243" i="22"/>
  <c r="M242" i="22"/>
  <c r="L242" i="22"/>
  <c r="K242" i="22"/>
  <c r="J242" i="22"/>
  <c r="I242" i="22"/>
  <c r="H242" i="22"/>
  <c r="G242" i="22"/>
  <c r="F242" i="22"/>
  <c r="E242" i="22"/>
  <c r="D242" i="22"/>
  <c r="N241" i="22"/>
  <c r="N240" i="22"/>
  <c r="N239" i="22"/>
  <c r="N238" i="22"/>
  <c r="N237" i="22"/>
  <c r="M235" i="22"/>
  <c r="L235" i="22"/>
  <c r="K235" i="22"/>
  <c r="J235" i="22"/>
  <c r="I235" i="22"/>
  <c r="H235" i="22"/>
  <c r="G235" i="22"/>
  <c r="F235" i="22"/>
  <c r="E235" i="22"/>
  <c r="D235" i="22"/>
  <c r="N234" i="22"/>
  <c r="N233" i="22"/>
  <c r="N232" i="22"/>
  <c r="N231" i="22"/>
  <c r="N229" i="22"/>
  <c r="N228" i="22"/>
  <c r="M227" i="22"/>
  <c r="L227" i="22"/>
  <c r="K227" i="22"/>
  <c r="J227" i="22"/>
  <c r="I227" i="22"/>
  <c r="H227" i="22"/>
  <c r="G227" i="22"/>
  <c r="F227" i="22"/>
  <c r="E227" i="22"/>
  <c r="D227" i="22"/>
  <c r="N226" i="22"/>
  <c r="N225" i="22"/>
  <c r="M224" i="22"/>
  <c r="L224" i="22"/>
  <c r="K224" i="22"/>
  <c r="J224" i="22"/>
  <c r="I224" i="22"/>
  <c r="H224" i="22"/>
  <c r="G224" i="22"/>
  <c r="F224" i="22"/>
  <c r="E224" i="22"/>
  <c r="D224" i="22"/>
  <c r="N223" i="22"/>
  <c r="N222" i="22"/>
  <c r="N221" i="22"/>
  <c r="N220" i="22"/>
  <c r="M219" i="22"/>
  <c r="M236" i="22" s="1"/>
  <c r="M245" i="22" s="1"/>
  <c r="L219" i="22"/>
  <c r="L236" i="22" s="1"/>
  <c r="L245" i="22" s="1"/>
  <c r="K219" i="22"/>
  <c r="J219" i="22"/>
  <c r="I219" i="22"/>
  <c r="H219" i="22"/>
  <c r="H236" i="22" s="1"/>
  <c r="H245" i="22" s="1"/>
  <c r="G219" i="22"/>
  <c r="F219" i="22"/>
  <c r="E219" i="22"/>
  <c r="D219" i="22"/>
  <c r="N218" i="22"/>
  <c r="N217" i="22"/>
  <c r="N216" i="22"/>
  <c r="M208" i="22"/>
  <c r="L208" i="22"/>
  <c r="K208" i="22"/>
  <c r="J208" i="22"/>
  <c r="I208" i="22"/>
  <c r="H208" i="22"/>
  <c r="G208" i="22"/>
  <c r="F208" i="22"/>
  <c r="E208" i="22"/>
  <c r="D208" i="22"/>
  <c r="N208" i="22" s="1"/>
  <c r="N207" i="22"/>
  <c r="N206" i="22"/>
  <c r="N205" i="22"/>
  <c r="N204" i="22"/>
  <c r="N203" i="22"/>
  <c r="M202" i="22"/>
  <c r="L202" i="22"/>
  <c r="K202" i="22"/>
  <c r="J202" i="22"/>
  <c r="I202" i="22"/>
  <c r="H202" i="22"/>
  <c r="G202" i="22"/>
  <c r="F202" i="22"/>
  <c r="E202" i="22"/>
  <c r="D202" i="22"/>
  <c r="N201" i="22"/>
  <c r="N200" i="22"/>
  <c r="N199" i="22"/>
  <c r="N198" i="22"/>
  <c r="N197" i="22"/>
  <c r="M196" i="22"/>
  <c r="L196" i="22"/>
  <c r="K196" i="22"/>
  <c r="J196" i="22"/>
  <c r="I196" i="22"/>
  <c r="H196" i="22"/>
  <c r="G196" i="22"/>
  <c r="F196" i="22"/>
  <c r="E196" i="22"/>
  <c r="D196" i="22"/>
  <c r="N195" i="22"/>
  <c r="N194" i="22"/>
  <c r="N193" i="22"/>
  <c r="N192" i="22"/>
  <c r="N191" i="22"/>
  <c r="M190" i="22"/>
  <c r="E190" i="22"/>
  <c r="N189" i="22"/>
  <c r="N188" i="22"/>
  <c r="M187" i="22"/>
  <c r="L187" i="22"/>
  <c r="K187" i="22"/>
  <c r="J187" i="22"/>
  <c r="I187" i="22"/>
  <c r="I190" i="22" s="1"/>
  <c r="H187" i="22"/>
  <c r="H190" i="22" s="1"/>
  <c r="G187" i="22"/>
  <c r="F187" i="22"/>
  <c r="N187" i="22" s="1"/>
  <c r="E187" i="22"/>
  <c r="D187" i="22"/>
  <c r="N186" i="22"/>
  <c r="N185" i="22"/>
  <c r="M184" i="22"/>
  <c r="L184" i="22"/>
  <c r="K184" i="22"/>
  <c r="K190" i="22" s="1"/>
  <c r="J184" i="22"/>
  <c r="J190" i="22" s="1"/>
  <c r="I184" i="22"/>
  <c r="H184" i="22"/>
  <c r="G184" i="22"/>
  <c r="F184" i="22"/>
  <c r="E184" i="22"/>
  <c r="D184" i="22"/>
  <c r="N183" i="22"/>
  <c r="N182" i="22"/>
  <c r="N181" i="22"/>
  <c r="N180" i="22"/>
  <c r="N179" i="22"/>
  <c r="N178" i="22"/>
  <c r="N177" i="22"/>
  <c r="N176" i="22"/>
  <c r="N175" i="22"/>
  <c r="N173" i="22"/>
  <c r="M172" i="22"/>
  <c r="L172" i="22"/>
  <c r="K172" i="22"/>
  <c r="J172" i="22"/>
  <c r="I172" i="22"/>
  <c r="H172" i="22"/>
  <c r="G172" i="22"/>
  <c r="G174" i="22" s="1"/>
  <c r="F172" i="22"/>
  <c r="N172" i="22" s="1"/>
  <c r="E172" i="22"/>
  <c r="D172" i="22"/>
  <c r="N171" i="22"/>
  <c r="N170" i="22"/>
  <c r="N169" i="22"/>
  <c r="N168" i="22"/>
  <c r="N167" i="22"/>
  <c r="N166" i="22"/>
  <c r="N165" i="22"/>
  <c r="N164" i="22"/>
  <c r="M163" i="22"/>
  <c r="M174" i="22" s="1"/>
  <c r="L163" i="22"/>
  <c r="L174" i="22" s="1"/>
  <c r="K163" i="22"/>
  <c r="J163" i="22"/>
  <c r="I163" i="22"/>
  <c r="I174" i="22" s="1"/>
  <c r="H163" i="22"/>
  <c r="H174" i="22" s="1"/>
  <c r="G163" i="22"/>
  <c r="F163" i="22"/>
  <c r="E163" i="22"/>
  <c r="E174" i="22" s="1"/>
  <c r="D163" i="22"/>
  <c r="D174" i="22" s="1"/>
  <c r="N162" i="22"/>
  <c r="N161" i="22"/>
  <c r="M160" i="22"/>
  <c r="M213" i="22" s="1"/>
  <c r="L160" i="22"/>
  <c r="L213" i="22" s="1"/>
  <c r="K160" i="22"/>
  <c r="J160" i="22"/>
  <c r="I160" i="22"/>
  <c r="I213" i="22" s="1"/>
  <c r="H160" i="22"/>
  <c r="H213" i="22" s="1"/>
  <c r="G160" i="22"/>
  <c r="G213" i="22" s="1"/>
  <c r="F160" i="22"/>
  <c r="E160" i="22"/>
  <c r="E213" i="22" s="1"/>
  <c r="D160" i="22"/>
  <c r="D213" i="22" s="1"/>
  <c r="N159" i="22"/>
  <c r="N158" i="22"/>
  <c r="N157" i="22"/>
  <c r="N156" i="22"/>
  <c r="N155" i="22"/>
  <c r="N153" i="22"/>
  <c r="N152" i="22"/>
  <c r="N151" i="22"/>
  <c r="N150" i="22"/>
  <c r="N149" i="22"/>
  <c r="J148" i="22"/>
  <c r="J154" i="22" s="1"/>
  <c r="F148" i="22"/>
  <c r="F154" i="22" s="1"/>
  <c r="N147" i="22"/>
  <c r="N146" i="22"/>
  <c r="N145" i="22"/>
  <c r="M144" i="22"/>
  <c r="M148" i="22" s="1"/>
  <c r="M154" i="22" s="1"/>
  <c r="L144" i="22"/>
  <c r="L148" i="22" s="1"/>
  <c r="L154" i="22" s="1"/>
  <c r="K144" i="22"/>
  <c r="K148" i="22" s="1"/>
  <c r="K154" i="22" s="1"/>
  <c r="J144" i="22"/>
  <c r="I144" i="22"/>
  <c r="I148" i="22" s="1"/>
  <c r="I154" i="22" s="1"/>
  <c r="H144" i="22"/>
  <c r="H148" i="22" s="1"/>
  <c r="H154" i="22" s="1"/>
  <c r="G144" i="22"/>
  <c r="G148" i="22" s="1"/>
  <c r="G154" i="22" s="1"/>
  <c r="F144" i="22"/>
  <c r="E144" i="22"/>
  <c r="E148" i="22" s="1"/>
  <c r="E154" i="22" s="1"/>
  <c r="D144" i="22"/>
  <c r="D148" i="22" s="1"/>
  <c r="N143" i="22"/>
  <c r="N142" i="22"/>
  <c r="N141" i="22"/>
  <c r="N140" i="22"/>
  <c r="N132" i="22"/>
  <c r="N131" i="22"/>
  <c r="M130" i="22"/>
  <c r="L130" i="22"/>
  <c r="K130" i="22"/>
  <c r="J130" i="22"/>
  <c r="I130" i="22"/>
  <c r="H130" i="22"/>
  <c r="G130" i="22"/>
  <c r="F130" i="22"/>
  <c r="E130" i="22"/>
  <c r="D130" i="22"/>
  <c r="N129" i="22"/>
  <c r="N128" i="22"/>
  <c r="N127" i="22"/>
  <c r="N126" i="22"/>
  <c r="N125" i="22"/>
  <c r="M123" i="22"/>
  <c r="L123" i="22"/>
  <c r="K123" i="22"/>
  <c r="J123" i="22"/>
  <c r="I123" i="22"/>
  <c r="H123" i="22"/>
  <c r="G123" i="22"/>
  <c r="F123" i="22"/>
  <c r="E123" i="22"/>
  <c r="D123" i="22"/>
  <c r="N122" i="22"/>
  <c r="N121" i="22"/>
  <c r="N120" i="22"/>
  <c r="N119" i="22"/>
  <c r="N118" i="22"/>
  <c r="N117" i="22"/>
  <c r="N116" i="22"/>
  <c r="N115" i="22"/>
  <c r="M114" i="22"/>
  <c r="L114" i="22"/>
  <c r="K114" i="22"/>
  <c r="J114" i="22"/>
  <c r="I114" i="22"/>
  <c r="H114" i="22"/>
  <c r="G114" i="22"/>
  <c r="F114" i="22"/>
  <c r="E114" i="22"/>
  <c r="D114" i="22"/>
  <c r="N113" i="22"/>
  <c r="N112" i="22"/>
  <c r="N111" i="22"/>
  <c r="N110" i="22"/>
  <c r="N109" i="22"/>
  <c r="N108" i="22"/>
  <c r="M107" i="22"/>
  <c r="L107" i="22"/>
  <c r="K107" i="22"/>
  <c r="K124" i="22" s="1"/>
  <c r="K133" i="22" s="1"/>
  <c r="J107" i="22"/>
  <c r="I107" i="22"/>
  <c r="H107" i="22"/>
  <c r="G107" i="22"/>
  <c r="G124" i="22" s="1"/>
  <c r="F107" i="22"/>
  <c r="E107" i="22"/>
  <c r="D107" i="22"/>
  <c r="N106" i="22"/>
  <c r="N105" i="22"/>
  <c r="N104" i="22"/>
  <c r="M96" i="22"/>
  <c r="L96" i="22"/>
  <c r="K96" i="22"/>
  <c r="J96" i="22"/>
  <c r="I96" i="22"/>
  <c r="H96" i="22"/>
  <c r="G96" i="22"/>
  <c r="F96" i="22"/>
  <c r="E96" i="22"/>
  <c r="D96" i="22"/>
  <c r="N95" i="22"/>
  <c r="N94" i="22"/>
  <c r="N93" i="22"/>
  <c r="N92" i="22"/>
  <c r="N91" i="22"/>
  <c r="N90" i="22"/>
  <c r="N89" i="22"/>
  <c r="N88" i="22"/>
  <c r="N87" i="22"/>
  <c r="M86" i="22"/>
  <c r="L86" i="22"/>
  <c r="K86" i="22"/>
  <c r="J86" i="22"/>
  <c r="I86" i="22"/>
  <c r="H86" i="22"/>
  <c r="G86" i="22"/>
  <c r="F86" i="22"/>
  <c r="E86" i="22"/>
  <c r="D86" i="22"/>
  <c r="N85" i="22"/>
  <c r="N84" i="22"/>
  <c r="N83" i="22"/>
  <c r="N82" i="22"/>
  <c r="M81" i="22"/>
  <c r="L81" i="22"/>
  <c r="L101" i="22" s="1"/>
  <c r="K81" i="22"/>
  <c r="K101" i="22" s="1"/>
  <c r="J81" i="22"/>
  <c r="J101" i="22" s="1"/>
  <c r="I81" i="22"/>
  <c r="H81" i="22"/>
  <c r="H101" i="22" s="1"/>
  <c r="G81" i="22"/>
  <c r="G101" i="22" s="1"/>
  <c r="F81" i="22"/>
  <c r="F101" i="22" s="1"/>
  <c r="E81" i="22"/>
  <c r="D81" i="22"/>
  <c r="N80" i="22"/>
  <c r="N79" i="22"/>
  <c r="N78" i="22"/>
  <c r="N77" i="22"/>
  <c r="N76" i="22"/>
  <c r="N75" i="22"/>
  <c r="N74" i="22"/>
  <c r="J73" i="22"/>
  <c r="I73" i="22"/>
  <c r="N72" i="22"/>
  <c r="N71" i="22"/>
  <c r="N70" i="22"/>
  <c r="N69" i="22"/>
  <c r="N68" i="22"/>
  <c r="N67" i="22"/>
  <c r="N66" i="22"/>
  <c r="N65" i="22"/>
  <c r="N64" i="22"/>
  <c r="N63" i="22"/>
  <c r="N62" i="22"/>
  <c r="M61" i="22"/>
  <c r="M73" i="22" s="1"/>
  <c r="L61" i="22"/>
  <c r="L73" i="22" s="1"/>
  <c r="K61" i="22"/>
  <c r="K73" i="22" s="1"/>
  <c r="J61" i="22"/>
  <c r="I61" i="22"/>
  <c r="H61" i="22"/>
  <c r="H73" i="22" s="1"/>
  <c r="G61" i="22"/>
  <c r="G73" i="22" s="1"/>
  <c r="F61" i="22"/>
  <c r="F73" i="22" s="1"/>
  <c r="E61" i="22"/>
  <c r="E73" i="22" s="1"/>
  <c r="D61" i="22"/>
  <c r="N60" i="22"/>
  <c r="N59" i="22"/>
  <c r="N58" i="22"/>
  <c r="N57" i="22"/>
  <c r="M56" i="22"/>
  <c r="L56" i="22"/>
  <c r="K56" i="22"/>
  <c r="J56" i="22"/>
  <c r="I56" i="22"/>
  <c r="H56" i="22"/>
  <c r="G56" i="22"/>
  <c r="F56" i="22"/>
  <c r="E56" i="22"/>
  <c r="D56" i="22"/>
  <c r="N55" i="22"/>
  <c r="N54" i="22"/>
  <c r="N53" i="22"/>
  <c r="N52" i="22"/>
  <c r="N51" i="22"/>
  <c r="N50" i="22"/>
  <c r="N49" i="22"/>
  <c r="N48" i="22"/>
  <c r="M46" i="22"/>
  <c r="L46" i="22"/>
  <c r="K46" i="22"/>
  <c r="J46" i="22"/>
  <c r="I46" i="22"/>
  <c r="H46" i="22"/>
  <c r="G46" i="22"/>
  <c r="F46" i="22"/>
  <c r="E46" i="22"/>
  <c r="D46" i="22"/>
  <c r="N45" i="22"/>
  <c r="N44" i="22"/>
  <c r="N43" i="22"/>
  <c r="N42" i="22"/>
  <c r="N41" i="22"/>
  <c r="M40" i="22"/>
  <c r="L40" i="22"/>
  <c r="K40" i="22"/>
  <c r="J40" i="22"/>
  <c r="I40" i="22"/>
  <c r="H40" i="22"/>
  <c r="G40" i="22"/>
  <c r="F40" i="22"/>
  <c r="E40" i="22"/>
  <c r="D40" i="22"/>
  <c r="N39" i="22"/>
  <c r="N38" i="22"/>
  <c r="M37" i="22"/>
  <c r="L37" i="22"/>
  <c r="K37" i="22"/>
  <c r="J37" i="22"/>
  <c r="I37" i="22"/>
  <c r="H37" i="22"/>
  <c r="G37" i="22"/>
  <c r="F37" i="22"/>
  <c r="E37" i="22"/>
  <c r="D37" i="22"/>
  <c r="N36" i="22"/>
  <c r="N35" i="22"/>
  <c r="N34" i="22"/>
  <c r="N33" i="22"/>
  <c r="N32" i="22"/>
  <c r="N31" i="22"/>
  <c r="N30" i="22"/>
  <c r="M29" i="22"/>
  <c r="L29" i="22"/>
  <c r="K29" i="22"/>
  <c r="J29" i="22"/>
  <c r="I29" i="22"/>
  <c r="H29" i="22"/>
  <c r="G29" i="22"/>
  <c r="F29" i="22"/>
  <c r="E29" i="22"/>
  <c r="D29" i="22"/>
  <c r="N28" i="22"/>
  <c r="N27" i="22"/>
  <c r="M26" i="22"/>
  <c r="M47" i="22" s="1"/>
  <c r="L26" i="22"/>
  <c r="L47" i="22" s="1"/>
  <c r="K26" i="22"/>
  <c r="K47" i="22" s="1"/>
  <c r="J26" i="22"/>
  <c r="I26" i="22"/>
  <c r="H26" i="22"/>
  <c r="G26" i="22"/>
  <c r="F26" i="22"/>
  <c r="E26" i="22"/>
  <c r="E47" i="22" s="1"/>
  <c r="D26" i="22"/>
  <c r="N25" i="22"/>
  <c r="N24" i="22"/>
  <c r="AJ23" i="22"/>
  <c r="AI23" i="22"/>
  <c r="F13" i="22" s="1"/>
  <c r="AH23" i="22"/>
  <c r="F11" i="22" s="1"/>
  <c r="AG23" i="22"/>
  <c r="AF23" i="22"/>
  <c r="AD23" i="22"/>
  <c r="E17" i="22" s="1"/>
  <c r="N17" i="22" s="1"/>
  <c r="AC23" i="22"/>
  <c r="E13" i="22" s="1"/>
  <c r="AB23" i="22"/>
  <c r="AA23" i="22"/>
  <c r="E10" i="22" s="1"/>
  <c r="Z23" i="22"/>
  <c r="X23" i="22"/>
  <c r="W23" i="22"/>
  <c r="V23" i="22"/>
  <c r="D11" i="22" s="1"/>
  <c r="U23" i="22"/>
  <c r="D10" i="22" s="1"/>
  <c r="R23" i="22"/>
  <c r="Q23" i="22"/>
  <c r="N23" i="22"/>
  <c r="AK22" i="22"/>
  <c r="AE22" i="22"/>
  <c r="S22" i="22"/>
  <c r="AK21" i="22"/>
  <c r="AE21" i="22"/>
  <c r="S21" i="22"/>
  <c r="AK20" i="22"/>
  <c r="S20" i="22"/>
  <c r="M20" i="22"/>
  <c r="L20" i="22"/>
  <c r="K20" i="22"/>
  <c r="J20" i="22"/>
  <c r="I20" i="22"/>
  <c r="H20" i="22"/>
  <c r="G20" i="22"/>
  <c r="F20" i="22"/>
  <c r="E20" i="22"/>
  <c r="D20" i="22"/>
  <c r="AK19" i="22"/>
  <c r="AE19" i="22"/>
  <c r="S19" i="22"/>
  <c r="N19" i="22"/>
  <c r="AK18" i="22"/>
  <c r="AE18" i="22"/>
  <c r="S18" i="22"/>
  <c r="M18" i="22"/>
  <c r="M21" i="22" s="1"/>
  <c r="L18" i="22"/>
  <c r="L21" i="22" s="1"/>
  <c r="K18" i="22"/>
  <c r="K21" i="22" s="1"/>
  <c r="J18" i="22"/>
  <c r="I18" i="22"/>
  <c r="I21" i="22" s="1"/>
  <c r="H18" i="22"/>
  <c r="H21" i="22" s="1"/>
  <c r="G18" i="22"/>
  <c r="G21" i="22" s="1"/>
  <c r="AK17" i="22"/>
  <c r="AE17" i="22"/>
  <c r="Y17" i="22"/>
  <c r="S17" i="22"/>
  <c r="F17" i="22"/>
  <c r="AK16" i="22"/>
  <c r="AE16" i="22"/>
  <c r="Y16" i="22"/>
  <c r="S16" i="22"/>
  <c r="N16" i="22"/>
  <c r="AK15" i="22"/>
  <c r="AE15" i="22"/>
  <c r="Y15" i="22"/>
  <c r="S15" i="22"/>
  <c r="N15" i="22"/>
  <c r="AK14" i="22"/>
  <c r="AE14" i="22"/>
  <c r="Y14" i="22"/>
  <c r="S14" i="22"/>
  <c r="N14" i="22"/>
  <c r="AK13" i="22"/>
  <c r="AE13" i="22"/>
  <c r="Y13" i="22"/>
  <c r="S13" i="22"/>
  <c r="AK12" i="22"/>
  <c r="AE12" i="22"/>
  <c r="Y12" i="22"/>
  <c r="S12" i="22"/>
  <c r="N12" i="22"/>
  <c r="AK11" i="22"/>
  <c r="AE11" i="22"/>
  <c r="Y11" i="22"/>
  <c r="S11" i="22"/>
  <c r="E11" i="22"/>
  <c r="AK10" i="22"/>
  <c r="AE10" i="22"/>
  <c r="Y10" i="22"/>
  <c r="S10" i="22"/>
  <c r="F10" i="22"/>
  <c r="AK9" i="22"/>
  <c r="AE9" i="22"/>
  <c r="Y9" i="22"/>
  <c r="S9" i="22"/>
  <c r="N9" i="22"/>
  <c r="AK8" i="22"/>
  <c r="AE8" i="22"/>
  <c r="Y8" i="22"/>
  <c r="S8" i="22"/>
  <c r="T8" i="22" s="1"/>
  <c r="N8" i="22"/>
  <c r="AK7" i="22"/>
  <c r="AE7" i="22"/>
  <c r="Y7" i="22"/>
  <c r="S7" i="22"/>
  <c r="T7" i="22" s="1"/>
  <c r="T23" i="22" s="1"/>
  <c r="D5" i="22" s="1"/>
  <c r="D18" i="22" s="1"/>
  <c r="D21" i="22" s="1"/>
  <c r="N7" i="22"/>
  <c r="AK6" i="22"/>
  <c r="AE6" i="22"/>
  <c r="Y6" i="22"/>
  <c r="S6" i="22"/>
  <c r="N6" i="22"/>
  <c r="F5" i="22"/>
  <c r="E5" i="22"/>
  <c r="Z4" i="22"/>
  <c r="N244" i="21"/>
  <c r="N243" i="21"/>
  <c r="M242" i="21"/>
  <c r="L242" i="21"/>
  <c r="K242" i="21"/>
  <c r="J242" i="21"/>
  <c r="I242" i="21"/>
  <c r="H242" i="21"/>
  <c r="G242" i="21"/>
  <c r="F242" i="21"/>
  <c r="E242" i="21"/>
  <c r="D242" i="21"/>
  <c r="N241" i="21"/>
  <c r="N240" i="21"/>
  <c r="N239" i="21"/>
  <c r="N238" i="21"/>
  <c r="N237" i="21"/>
  <c r="M235" i="21"/>
  <c r="L235" i="21"/>
  <c r="K235" i="21"/>
  <c r="J235" i="21"/>
  <c r="I235" i="21"/>
  <c r="H235" i="21"/>
  <c r="G235" i="21"/>
  <c r="F235" i="21"/>
  <c r="E235" i="21"/>
  <c r="D235" i="21"/>
  <c r="N234" i="21"/>
  <c r="N233" i="21"/>
  <c r="N232" i="21"/>
  <c r="N231" i="21"/>
  <c r="N229" i="21"/>
  <c r="N228" i="21"/>
  <c r="M227" i="21"/>
  <c r="L227" i="21"/>
  <c r="K227" i="21"/>
  <c r="J227" i="21"/>
  <c r="I227" i="21"/>
  <c r="H227" i="21"/>
  <c r="G227" i="21"/>
  <c r="F227" i="21"/>
  <c r="E227" i="21"/>
  <c r="D227" i="21"/>
  <c r="N226" i="21"/>
  <c r="N225" i="21"/>
  <c r="M224" i="21"/>
  <c r="L224" i="21"/>
  <c r="K224" i="21"/>
  <c r="J224" i="21"/>
  <c r="I224" i="21"/>
  <c r="H224" i="21"/>
  <c r="G224" i="21"/>
  <c r="F224" i="21"/>
  <c r="E224" i="21"/>
  <c r="D224" i="21"/>
  <c r="N223" i="21"/>
  <c r="N222" i="21"/>
  <c r="N221" i="21"/>
  <c r="N220" i="21"/>
  <c r="M219" i="21"/>
  <c r="L219" i="21"/>
  <c r="K219" i="21"/>
  <c r="K236" i="21" s="1"/>
  <c r="K245" i="21" s="1"/>
  <c r="J219" i="21"/>
  <c r="J236" i="21" s="1"/>
  <c r="J245" i="21" s="1"/>
  <c r="I219" i="21"/>
  <c r="H219" i="21"/>
  <c r="G219" i="21"/>
  <c r="F219" i="21"/>
  <c r="E219" i="21"/>
  <c r="D219" i="21"/>
  <c r="N218" i="21"/>
  <c r="N217" i="21"/>
  <c r="N216" i="21"/>
  <c r="M208" i="21"/>
  <c r="L208" i="21"/>
  <c r="K208" i="21"/>
  <c r="J208" i="21"/>
  <c r="I208" i="21"/>
  <c r="H208" i="21"/>
  <c r="G208" i="21"/>
  <c r="F208" i="21"/>
  <c r="E208" i="21"/>
  <c r="D208" i="21"/>
  <c r="N207" i="21"/>
  <c r="N206" i="21"/>
  <c r="N205" i="21"/>
  <c r="N204" i="21"/>
  <c r="N203" i="21"/>
  <c r="M202" i="21"/>
  <c r="L202" i="21"/>
  <c r="K202" i="21"/>
  <c r="J202" i="21"/>
  <c r="I202" i="21"/>
  <c r="H202" i="21"/>
  <c r="G202" i="21"/>
  <c r="F202" i="21"/>
  <c r="E202" i="21"/>
  <c r="D202" i="21"/>
  <c r="N201" i="21"/>
  <c r="N200" i="21"/>
  <c r="N199" i="21"/>
  <c r="N198" i="21"/>
  <c r="N197" i="21"/>
  <c r="M196" i="21"/>
  <c r="L196" i="21"/>
  <c r="K196" i="21"/>
  <c r="J196" i="21"/>
  <c r="I196" i="21"/>
  <c r="H196" i="21"/>
  <c r="G196" i="21"/>
  <c r="F196" i="21"/>
  <c r="E196" i="21"/>
  <c r="D196" i="21"/>
  <c r="N195" i="21"/>
  <c r="N194" i="21"/>
  <c r="N193" i="21"/>
  <c r="N192" i="21"/>
  <c r="N191" i="21"/>
  <c r="N189" i="21"/>
  <c r="N188" i="21"/>
  <c r="M187" i="21"/>
  <c r="L187" i="21"/>
  <c r="L190" i="21" s="1"/>
  <c r="K187" i="21"/>
  <c r="J187" i="21"/>
  <c r="I187" i="21"/>
  <c r="H187" i="21"/>
  <c r="G187" i="21"/>
  <c r="F187" i="21"/>
  <c r="E187" i="21"/>
  <c r="D187" i="21"/>
  <c r="N186" i="21"/>
  <c r="N185" i="21"/>
  <c r="M184" i="21"/>
  <c r="L184" i="21"/>
  <c r="K184" i="21"/>
  <c r="J184" i="21"/>
  <c r="I184" i="21"/>
  <c r="I190" i="21" s="1"/>
  <c r="H184" i="21"/>
  <c r="H190" i="21" s="1"/>
  <c r="G184" i="21"/>
  <c r="G190" i="21" s="1"/>
  <c r="F184" i="21"/>
  <c r="F190" i="21" s="1"/>
  <c r="E184" i="21"/>
  <c r="D184" i="21"/>
  <c r="D190" i="21" s="1"/>
  <c r="N183" i="21"/>
  <c r="N182" i="21"/>
  <c r="N181" i="21"/>
  <c r="N180" i="21"/>
  <c r="N179" i="21"/>
  <c r="N178" i="21"/>
  <c r="N177" i="21"/>
  <c r="N176" i="21"/>
  <c r="N175" i="21"/>
  <c r="N173" i="21"/>
  <c r="M172" i="21"/>
  <c r="L172" i="21"/>
  <c r="L174" i="21" s="1"/>
  <c r="K172" i="21"/>
  <c r="J172" i="21"/>
  <c r="I172" i="21"/>
  <c r="H172" i="21"/>
  <c r="H174" i="21" s="1"/>
  <c r="G172" i="21"/>
  <c r="F172" i="21"/>
  <c r="E172" i="21"/>
  <c r="D172" i="21"/>
  <c r="D174" i="21" s="1"/>
  <c r="N171" i="21"/>
  <c r="N170" i="21"/>
  <c r="N169" i="21"/>
  <c r="N168" i="21"/>
  <c r="N167" i="21"/>
  <c r="N166" i="21"/>
  <c r="N165" i="21"/>
  <c r="N164" i="21"/>
  <c r="M163" i="21"/>
  <c r="L163" i="21"/>
  <c r="K163" i="21"/>
  <c r="J163" i="21"/>
  <c r="J174" i="21" s="1"/>
  <c r="I163" i="21"/>
  <c r="H163" i="21"/>
  <c r="G163" i="21"/>
  <c r="G174" i="21" s="1"/>
  <c r="F163" i="21"/>
  <c r="E163" i="21"/>
  <c r="D163" i="21"/>
  <c r="N162" i="21"/>
  <c r="N161" i="21"/>
  <c r="M160" i="21"/>
  <c r="L160" i="21"/>
  <c r="K160" i="21"/>
  <c r="K213" i="21" s="1"/>
  <c r="J160" i="21"/>
  <c r="J213" i="21" s="1"/>
  <c r="I160" i="21"/>
  <c r="H160" i="21"/>
  <c r="G160" i="21"/>
  <c r="G213" i="21" s="1"/>
  <c r="F160" i="21"/>
  <c r="F213" i="21" s="1"/>
  <c r="E160" i="21"/>
  <c r="D160" i="21"/>
  <c r="N159" i="21"/>
  <c r="N158" i="21"/>
  <c r="N157" i="21"/>
  <c r="N156" i="21"/>
  <c r="N155" i="21"/>
  <c r="N153" i="21"/>
  <c r="N152" i="21"/>
  <c r="N151" i="21"/>
  <c r="N150" i="21"/>
  <c r="N149" i="21"/>
  <c r="K148" i="21"/>
  <c r="K154" i="21" s="1"/>
  <c r="F148" i="21"/>
  <c r="F154" i="21" s="1"/>
  <c r="N147" i="21"/>
  <c r="N146" i="21"/>
  <c r="N145" i="21"/>
  <c r="M144" i="21"/>
  <c r="M148" i="21" s="1"/>
  <c r="M154" i="21" s="1"/>
  <c r="L144" i="21"/>
  <c r="L148" i="21" s="1"/>
  <c r="L154" i="21" s="1"/>
  <c r="K144" i="21"/>
  <c r="J144" i="21"/>
  <c r="J148" i="21" s="1"/>
  <c r="J154" i="21" s="1"/>
  <c r="I144" i="21"/>
  <c r="I148" i="21" s="1"/>
  <c r="I154" i="21" s="1"/>
  <c r="H144" i="21"/>
  <c r="H148" i="21" s="1"/>
  <c r="H154" i="21" s="1"/>
  <c r="G144" i="21"/>
  <c r="G148" i="21" s="1"/>
  <c r="G154" i="21" s="1"/>
  <c r="F144" i="21"/>
  <c r="E144" i="21"/>
  <c r="E148" i="21" s="1"/>
  <c r="E154" i="21" s="1"/>
  <c r="D144" i="21"/>
  <c r="N143" i="21"/>
  <c r="N142" i="21"/>
  <c r="N141" i="21"/>
  <c r="N140" i="21"/>
  <c r="N132" i="21"/>
  <c r="N131" i="21"/>
  <c r="M130" i="21"/>
  <c r="L130" i="21"/>
  <c r="K130" i="21"/>
  <c r="J130" i="21"/>
  <c r="I130" i="21"/>
  <c r="H130" i="21"/>
  <c r="G130" i="21"/>
  <c r="F130" i="21"/>
  <c r="N130" i="21" s="1"/>
  <c r="E130" i="21"/>
  <c r="D130" i="21"/>
  <c r="N129" i="21"/>
  <c r="N128" i="21"/>
  <c r="N127" i="21"/>
  <c r="N126" i="21"/>
  <c r="N125" i="21"/>
  <c r="J124" i="21"/>
  <c r="M123" i="21"/>
  <c r="L123" i="21"/>
  <c r="K123" i="21"/>
  <c r="J123" i="21"/>
  <c r="I123" i="21"/>
  <c r="H123" i="21"/>
  <c r="G123" i="21"/>
  <c r="F123" i="21"/>
  <c r="F124" i="21" s="1"/>
  <c r="E123" i="21"/>
  <c r="D123" i="21"/>
  <c r="N122" i="21"/>
  <c r="N121" i="21"/>
  <c r="N120" i="21"/>
  <c r="N119" i="21"/>
  <c r="N118" i="21"/>
  <c r="N117" i="21"/>
  <c r="N116" i="21"/>
  <c r="N115" i="21"/>
  <c r="M114" i="21"/>
  <c r="L114" i="21"/>
  <c r="K114" i="21"/>
  <c r="J114" i="21"/>
  <c r="I114" i="21"/>
  <c r="H114" i="21"/>
  <c r="G114" i="21"/>
  <c r="F114" i="21"/>
  <c r="E114" i="21"/>
  <c r="D114" i="21"/>
  <c r="N113" i="21"/>
  <c r="N112" i="21"/>
  <c r="N111" i="21"/>
  <c r="N110" i="21"/>
  <c r="N109" i="21"/>
  <c r="N108" i="21"/>
  <c r="M107" i="21"/>
  <c r="M124" i="21" s="1"/>
  <c r="M133" i="21" s="1"/>
  <c r="L107" i="21"/>
  <c r="K107" i="21"/>
  <c r="J107" i="21"/>
  <c r="I107" i="21"/>
  <c r="I124" i="21" s="1"/>
  <c r="I133" i="21" s="1"/>
  <c r="H107" i="21"/>
  <c r="G107" i="21"/>
  <c r="F107" i="21"/>
  <c r="E107" i="21"/>
  <c r="D107" i="21"/>
  <c r="N106" i="21"/>
  <c r="N105" i="21"/>
  <c r="N104" i="21"/>
  <c r="M96" i="21"/>
  <c r="L96" i="21"/>
  <c r="K96" i="21"/>
  <c r="J96" i="21"/>
  <c r="I96" i="21"/>
  <c r="H96" i="21"/>
  <c r="G96" i="21"/>
  <c r="F96" i="21"/>
  <c r="E96" i="21"/>
  <c r="D96" i="21"/>
  <c r="N95" i="21"/>
  <c r="N94" i="21"/>
  <c r="N93" i="21"/>
  <c r="N92" i="21"/>
  <c r="N91" i="21"/>
  <c r="N90" i="21"/>
  <c r="N89" i="21"/>
  <c r="N88" i="21"/>
  <c r="N87" i="21"/>
  <c r="M86" i="21"/>
  <c r="L86" i="21"/>
  <c r="K86" i="21"/>
  <c r="J86" i="21"/>
  <c r="I86" i="21"/>
  <c r="H86" i="21"/>
  <c r="G86" i="21"/>
  <c r="F86" i="21"/>
  <c r="E86" i="21"/>
  <c r="D86" i="21"/>
  <c r="N85" i="21"/>
  <c r="N84" i="21"/>
  <c r="N83" i="21"/>
  <c r="N82" i="21"/>
  <c r="M81" i="21"/>
  <c r="M101" i="21" s="1"/>
  <c r="L81" i="21"/>
  <c r="L101" i="21" s="1"/>
  <c r="K81" i="21"/>
  <c r="K101" i="21" s="1"/>
  <c r="J81" i="21"/>
  <c r="I81" i="21"/>
  <c r="I101" i="21" s="1"/>
  <c r="H81" i="21"/>
  <c r="H101" i="21" s="1"/>
  <c r="G81" i="21"/>
  <c r="F81" i="21"/>
  <c r="E81" i="21"/>
  <c r="E101" i="21" s="1"/>
  <c r="D81" i="21"/>
  <c r="N80" i="21"/>
  <c r="N79" i="21"/>
  <c r="N78" i="21"/>
  <c r="N77" i="21"/>
  <c r="N76" i="21"/>
  <c r="N75" i="21"/>
  <c r="N74" i="21"/>
  <c r="F73" i="21"/>
  <c r="E73" i="21"/>
  <c r="N72" i="21"/>
  <c r="N71" i="21"/>
  <c r="N70" i="21"/>
  <c r="N69" i="21"/>
  <c r="N68" i="21"/>
  <c r="N67" i="21"/>
  <c r="N66" i="21"/>
  <c r="N65" i="21"/>
  <c r="N64" i="21"/>
  <c r="N63" i="21"/>
  <c r="N62" i="21"/>
  <c r="M61" i="21"/>
  <c r="M73" i="21" s="1"/>
  <c r="L61" i="21"/>
  <c r="L73" i="21" s="1"/>
  <c r="K61" i="21"/>
  <c r="K73" i="21" s="1"/>
  <c r="J61" i="21"/>
  <c r="J73" i="21" s="1"/>
  <c r="I61" i="21"/>
  <c r="I73" i="21" s="1"/>
  <c r="H61" i="21"/>
  <c r="H73" i="21" s="1"/>
  <c r="G61" i="21"/>
  <c r="G73" i="21" s="1"/>
  <c r="F61" i="21"/>
  <c r="E61" i="21"/>
  <c r="D61" i="21"/>
  <c r="D73" i="21" s="1"/>
  <c r="N60" i="21"/>
  <c r="N59" i="21"/>
  <c r="N58" i="21"/>
  <c r="N57" i="21"/>
  <c r="M56" i="21"/>
  <c r="L56" i="21"/>
  <c r="K56" i="21"/>
  <c r="J56" i="21"/>
  <c r="I56" i="21"/>
  <c r="H56" i="21"/>
  <c r="G56" i="21"/>
  <c r="F56" i="21"/>
  <c r="E56" i="21"/>
  <c r="D56" i="21"/>
  <c r="N55" i="21"/>
  <c r="N54" i="21"/>
  <c r="N53" i="21"/>
  <c r="N52" i="21"/>
  <c r="N51" i="21"/>
  <c r="N50" i="21"/>
  <c r="N49" i="21"/>
  <c r="N48" i="21"/>
  <c r="M46" i="21"/>
  <c r="L46" i="21"/>
  <c r="K46" i="21"/>
  <c r="J46" i="21"/>
  <c r="I46" i="21"/>
  <c r="H46" i="21"/>
  <c r="G46" i="21"/>
  <c r="F46" i="21"/>
  <c r="E46" i="21"/>
  <c r="D46" i="21"/>
  <c r="N45" i="21"/>
  <c r="N44" i="21"/>
  <c r="N43" i="21"/>
  <c r="N42" i="21"/>
  <c r="N41" i="21"/>
  <c r="M40" i="21"/>
  <c r="L40" i="21"/>
  <c r="K40" i="21"/>
  <c r="J40" i="21"/>
  <c r="I40" i="21"/>
  <c r="H40" i="21"/>
  <c r="G40" i="21"/>
  <c r="F40" i="21"/>
  <c r="E40" i="21"/>
  <c r="D40" i="21"/>
  <c r="N39" i="21"/>
  <c r="N38" i="21"/>
  <c r="M37" i="21"/>
  <c r="L37" i="21"/>
  <c r="K37" i="21"/>
  <c r="J37" i="21"/>
  <c r="I37" i="21"/>
  <c r="H37" i="21"/>
  <c r="G37" i="21"/>
  <c r="F37" i="21"/>
  <c r="E37" i="21"/>
  <c r="D37" i="21"/>
  <c r="N36" i="21"/>
  <c r="N35" i="21"/>
  <c r="N34" i="21"/>
  <c r="N33" i="21"/>
  <c r="N32" i="21"/>
  <c r="N31" i="21"/>
  <c r="N30" i="21"/>
  <c r="M29" i="21"/>
  <c r="L29" i="21"/>
  <c r="K29" i="21"/>
  <c r="J29" i="21"/>
  <c r="I29" i="21"/>
  <c r="H29" i="21"/>
  <c r="G29" i="21"/>
  <c r="F29" i="21"/>
  <c r="E29" i="21"/>
  <c r="D29" i="21"/>
  <c r="N28" i="21"/>
  <c r="N27" i="21"/>
  <c r="M26" i="21"/>
  <c r="L26" i="21"/>
  <c r="K26" i="21"/>
  <c r="K47" i="21" s="1"/>
  <c r="J26" i="21"/>
  <c r="J47" i="21" s="1"/>
  <c r="I26" i="21"/>
  <c r="I47" i="21" s="1"/>
  <c r="H26" i="21"/>
  <c r="G26" i="21"/>
  <c r="F26" i="21"/>
  <c r="E26" i="21"/>
  <c r="D26" i="21"/>
  <c r="N25" i="21"/>
  <c r="N24" i="21"/>
  <c r="AJ23" i="21"/>
  <c r="F17" i="21" s="1"/>
  <c r="AI23" i="21"/>
  <c r="AH23" i="21"/>
  <c r="F11" i="21" s="1"/>
  <c r="AG23" i="21"/>
  <c r="AF23" i="21"/>
  <c r="F5" i="21" s="1"/>
  <c r="AD23" i="21"/>
  <c r="E17" i="21" s="1"/>
  <c r="AC23" i="21"/>
  <c r="E13" i="21" s="1"/>
  <c r="N13" i="21" s="1"/>
  <c r="AB23" i="21"/>
  <c r="AA23" i="21"/>
  <c r="E10" i="21" s="1"/>
  <c r="Z23" i="21"/>
  <c r="E5" i="21" s="1"/>
  <c r="X23" i="21"/>
  <c r="W23" i="21"/>
  <c r="V23" i="21"/>
  <c r="D11" i="21" s="1"/>
  <c r="N11" i="21" s="1"/>
  <c r="U23" i="21"/>
  <c r="R23" i="21"/>
  <c r="Q23" i="21"/>
  <c r="N23" i="21"/>
  <c r="AK22" i="21"/>
  <c r="AE22" i="21"/>
  <c r="S22" i="21"/>
  <c r="AK21" i="21"/>
  <c r="AE21" i="21"/>
  <c r="S21" i="21"/>
  <c r="K21" i="21"/>
  <c r="G21" i="21"/>
  <c r="AK20" i="21"/>
  <c r="S20" i="21"/>
  <c r="M20" i="21"/>
  <c r="L20" i="21"/>
  <c r="K20" i="21"/>
  <c r="J20" i="21"/>
  <c r="I20" i="21"/>
  <c r="H20" i="21"/>
  <c r="G20" i="21"/>
  <c r="F20" i="21"/>
  <c r="E20" i="21"/>
  <c r="D20" i="21"/>
  <c r="AK19" i="21"/>
  <c r="AE19" i="21"/>
  <c r="S19" i="21"/>
  <c r="N19" i="21"/>
  <c r="AK18" i="21"/>
  <c r="AE18" i="21"/>
  <c r="S18" i="21"/>
  <c r="M18" i="21"/>
  <c r="L18" i="21"/>
  <c r="K18" i="21"/>
  <c r="J18" i="21"/>
  <c r="J21" i="21" s="1"/>
  <c r="I18" i="21"/>
  <c r="H18" i="21"/>
  <c r="G18" i="21"/>
  <c r="AK17" i="21"/>
  <c r="AE17" i="21"/>
  <c r="Y17" i="21"/>
  <c r="S17" i="21"/>
  <c r="AK16" i="21"/>
  <c r="AE16" i="21"/>
  <c r="Y16" i="21"/>
  <c r="S16" i="21"/>
  <c r="N16" i="21"/>
  <c r="AK15" i="21"/>
  <c r="AE15" i="21"/>
  <c r="Y15" i="21"/>
  <c r="S15" i="21"/>
  <c r="N15" i="21"/>
  <c r="AK14" i="21"/>
  <c r="AE14" i="21"/>
  <c r="Y14" i="21"/>
  <c r="S14" i="21"/>
  <c r="N14" i="21"/>
  <c r="AK13" i="21"/>
  <c r="AE13" i="21"/>
  <c r="Y13" i="21"/>
  <c r="S13" i="21"/>
  <c r="F13" i="21"/>
  <c r="AK12" i="21"/>
  <c r="AE12" i="21"/>
  <c r="Y12" i="21"/>
  <c r="S12" i="21"/>
  <c r="N12" i="21"/>
  <c r="AK11" i="21"/>
  <c r="AE11" i="21"/>
  <c r="Y11" i="21"/>
  <c r="S11" i="21"/>
  <c r="T11" i="21" s="1"/>
  <c r="E11" i="21"/>
  <c r="AK10" i="21"/>
  <c r="AE10" i="21"/>
  <c r="Y10" i="21"/>
  <c r="S10" i="21"/>
  <c r="F10" i="21"/>
  <c r="D10" i="21"/>
  <c r="AK9" i="21"/>
  <c r="AE9" i="21"/>
  <c r="Y9" i="21"/>
  <c r="S9" i="21"/>
  <c r="N9" i="21"/>
  <c r="AK8" i="21"/>
  <c r="AE8" i="21"/>
  <c r="Y8" i="21"/>
  <c r="S8" i="21"/>
  <c r="T8" i="21" s="1"/>
  <c r="N8" i="21"/>
  <c r="AK7" i="21"/>
  <c r="AE7" i="21"/>
  <c r="Y7" i="21"/>
  <c r="S7" i="21"/>
  <c r="T7" i="21" s="1"/>
  <c r="N7" i="21"/>
  <c r="AK6" i="21"/>
  <c r="AE6" i="21"/>
  <c r="Y6" i="21"/>
  <c r="S6" i="21"/>
  <c r="T6" i="21" s="1"/>
  <c r="N6" i="21"/>
  <c r="Z4" i="21"/>
  <c r="T9" i="2"/>
  <c r="T10" i="2"/>
  <c r="T18" i="2"/>
  <c r="T22" i="2"/>
  <c r="S20" i="2"/>
  <c r="T20" i="2" s="1"/>
  <c r="Y20" i="2"/>
  <c r="S19" i="2"/>
  <c r="T19" i="2" s="1"/>
  <c r="Y19" i="2"/>
  <c r="O9" i="4"/>
  <c r="L10" i="4"/>
  <c r="AS10" i="4" s="1"/>
  <c r="AS266" i="4"/>
  <c r="AS265" i="4"/>
  <c r="AS268" i="4"/>
  <c r="AS267" i="4"/>
  <c r="AS263" i="4"/>
  <c r="AS262" i="4"/>
  <c r="AB269" i="4"/>
  <c r="AA269" i="4"/>
  <c r="Z269" i="4"/>
  <c r="U9" i="4" s="1"/>
  <c r="Y269" i="4"/>
  <c r="X269" i="4"/>
  <c r="W269" i="4"/>
  <c r="U3" i="4" s="1"/>
  <c r="AC268" i="4"/>
  <c r="AC267" i="4"/>
  <c r="AC266" i="4"/>
  <c r="AC265" i="4"/>
  <c r="AC264" i="4"/>
  <c r="AS264" i="4" s="1"/>
  <c r="AC263" i="4"/>
  <c r="AC262" i="4"/>
  <c r="U269" i="4"/>
  <c r="T269" i="4"/>
  <c r="S269" i="4"/>
  <c r="R269" i="4"/>
  <c r="Q269" i="4"/>
  <c r="P269" i="4"/>
  <c r="L18" i="4" s="1"/>
  <c r="V268" i="4"/>
  <c r="V267" i="4"/>
  <c r="V266" i="4"/>
  <c r="V265" i="4"/>
  <c r="V263" i="4"/>
  <c r="V262" i="4"/>
  <c r="Z285" i="4"/>
  <c r="Y286" i="4"/>
  <c r="X286" i="4"/>
  <c r="W286" i="4"/>
  <c r="Z9" i="4" s="1"/>
  <c r="V286" i="4"/>
  <c r="U286" i="4"/>
  <c r="Z3" i="4" s="1"/>
  <c r="Z283" i="4"/>
  <c r="N275" i="4"/>
  <c r="N284" i="4"/>
  <c r="Z274" i="4"/>
  <c r="T273" i="4"/>
  <c r="O262" i="4"/>
  <c r="I269" i="4"/>
  <c r="AS4" i="4"/>
  <c r="AS5" i="4"/>
  <c r="AS6" i="4"/>
  <c r="AS7" i="4"/>
  <c r="AS8" i="4"/>
  <c r="AS11" i="4"/>
  <c r="AS12" i="4"/>
  <c r="AS13" i="4"/>
  <c r="AS14" i="4"/>
  <c r="AS15" i="4"/>
  <c r="H16" i="4"/>
  <c r="I16" i="4"/>
  <c r="K16" i="4"/>
  <c r="M16" i="4"/>
  <c r="N16" i="4"/>
  <c r="P16" i="4"/>
  <c r="P21" i="4" s="1"/>
  <c r="R16" i="4"/>
  <c r="S16" i="4"/>
  <c r="V16" i="4"/>
  <c r="W16" i="4"/>
  <c r="W21" i="4" s="1"/>
  <c r="X16" i="4"/>
  <c r="Y16" i="4"/>
  <c r="AA16" i="4"/>
  <c r="G20" i="4"/>
  <c r="H20" i="4"/>
  <c r="I20" i="4"/>
  <c r="J20" i="4"/>
  <c r="K20" i="4"/>
  <c r="M20" i="4"/>
  <c r="N20" i="4"/>
  <c r="P20" i="4"/>
  <c r="Q20" i="4"/>
  <c r="R20" i="4"/>
  <c r="S20" i="4"/>
  <c r="S21" i="4" s="1"/>
  <c r="T20" i="4"/>
  <c r="U20" i="4"/>
  <c r="V20" i="4"/>
  <c r="W20" i="4"/>
  <c r="X20" i="4"/>
  <c r="Y20" i="4"/>
  <c r="Z20" i="4"/>
  <c r="AA20" i="4"/>
  <c r="H21" i="4"/>
  <c r="I21" i="4"/>
  <c r="X21" i="4"/>
  <c r="AA21" i="4"/>
  <c r="AS23" i="4"/>
  <c r="AS24" i="4"/>
  <c r="AS25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S27" i="4"/>
  <c r="AS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Z47" i="4" s="1"/>
  <c r="AA29" i="4"/>
  <c r="AS30" i="4"/>
  <c r="AS31" i="4"/>
  <c r="AS32" i="4"/>
  <c r="AS33" i="4"/>
  <c r="AS34" i="4"/>
  <c r="AS35" i="4"/>
  <c r="AS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Y37" i="4"/>
  <c r="Z37" i="4"/>
  <c r="AA37" i="4"/>
  <c r="AS38" i="4"/>
  <c r="AS3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S41" i="4"/>
  <c r="AS42" i="4"/>
  <c r="AS43" i="4"/>
  <c r="AS44" i="4"/>
  <c r="AS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S48" i="4"/>
  <c r="AS49" i="4"/>
  <c r="AS50" i="4"/>
  <c r="AS51" i="4"/>
  <c r="AS52" i="4"/>
  <c r="AS53" i="4"/>
  <c r="AS54" i="4"/>
  <c r="AS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U56" i="4"/>
  <c r="V56" i="4"/>
  <c r="W56" i="4"/>
  <c r="X56" i="4"/>
  <c r="Y56" i="4"/>
  <c r="Z56" i="4"/>
  <c r="AA56" i="4"/>
  <c r="AS57" i="4"/>
  <c r="AS58" i="4"/>
  <c r="AS59" i="4"/>
  <c r="AS60" i="4"/>
  <c r="E61" i="4"/>
  <c r="E73" i="4" s="1"/>
  <c r="F61" i="4"/>
  <c r="F73" i="4" s="1"/>
  <c r="G61" i="4"/>
  <c r="H61" i="4"/>
  <c r="H73" i="4" s="1"/>
  <c r="I61" i="4"/>
  <c r="I73" i="4" s="1"/>
  <c r="J61" i="4"/>
  <c r="J73" i="4" s="1"/>
  <c r="K61" i="4"/>
  <c r="L61" i="4"/>
  <c r="L73" i="4" s="1"/>
  <c r="M61" i="4"/>
  <c r="M73" i="4" s="1"/>
  <c r="N61" i="4"/>
  <c r="N73" i="4" s="1"/>
  <c r="O61" i="4"/>
  <c r="O73" i="4" s="1"/>
  <c r="P61" i="4"/>
  <c r="P73" i="4" s="1"/>
  <c r="Q61" i="4"/>
  <c r="Q73" i="4" s="1"/>
  <c r="R61" i="4"/>
  <c r="R73" i="4" s="1"/>
  <c r="S61" i="4"/>
  <c r="S73" i="4" s="1"/>
  <c r="T61" i="4"/>
  <c r="T73" i="4" s="1"/>
  <c r="U61" i="4"/>
  <c r="U73" i="4" s="1"/>
  <c r="V61" i="4"/>
  <c r="V73" i="4" s="1"/>
  <c r="W61" i="4"/>
  <c r="X61" i="4"/>
  <c r="X73" i="4" s="1"/>
  <c r="Y61" i="4"/>
  <c r="Y73" i="4" s="1"/>
  <c r="Z61" i="4"/>
  <c r="Z73" i="4" s="1"/>
  <c r="AA61" i="4"/>
  <c r="AS62" i="4"/>
  <c r="AS63" i="4"/>
  <c r="AS64" i="4"/>
  <c r="AS65" i="4"/>
  <c r="AS66" i="4"/>
  <c r="AS67" i="4"/>
  <c r="AS68" i="4"/>
  <c r="AS69" i="4"/>
  <c r="AS70" i="4"/>
  <c r="AS71" i="4"/>
  <c r="AS72" i="4"/>
  <c r="G73" i="4"/>
  <c r="K73" i="4"/>
  <c r="W73" i="4"/>
  <c r="AA73" i="4"/>
  <c r="AS74" i="4"/>
  <c r="AS75" i="4"/>
  <c r="AS76" i="4"/>
  <c r="S77" i="4"/>
  <c r="AS78" i="4"/>
  <c r="AS79" i="4"/>
  <c r="E81" i="4"/>
  <c r="E101" i="4" s="1"/>
  <c r="F81" i="4"/>
  <c r="G81" i="4"/>
  <c r="H81" i="4"/>
  <c r="I81" i="4"/>
  <c r="J81" i="4"/>
  <c r="K81" i="4"/>
  <c r="M81" i="4"/>
  <c r="N81" i="4"/>
  <c r="O81" i="4"/>
  <c r="P81" i="4"/>
  <c r="P101" i="4" s="1"/>
  <c r="Q81" i="4"/>
  <c r="R81" i="4"/>
  <c r="T81" i="4"/>
  <c r="U81" i="4"/>
  <c r="V81" i="4"/>
  <c r="W81" i="4"/>
  <c r="X81" i="4"/>
  <c r="Y81" i="4"/>
  <c r="Z81" i="4"/>
  <c r="AA81" i="4"/>
  <c r="AA101" i="4" s="1"/>
  <c r="AS83" i="4"/>
  <c r="AS84" i="4"/>
  <c r="E86" i="4"/>
  <c r="F86" i="4"/>
  <c r="G86" i="4"/>
  <c r="H86" i="4"/>
  <c r="H101" i="4" s="1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S87" i="4"/>
  <c r="AS88" i="4"/>
  <c r="AS89" i="4"/>
  <c r="AS90" i="4"/>
  <c r="AS91" i="4"/>
  <c r="AS92" i="4"/>
  <c r="AS93" i="4"/>
  <c r="AS94" i="4"/>
  <c r="AS95" i="4"/>
  <c r="E96" i="4"/>
  <c r="F96" i="4"/>
  <c r="G96" i="4"/>
  <c r="H96" i="4"/>
  <c r="I96" i="4"/>
  <c r="J96" i="4"/>
  <c r="K96" i="4"/>
  <c r="L96" i="4"/>
  <c r="M96" i="4"/>
  <c r="M101" i="4" s="1"/>
  <c r="N96" i="4"/>
  <c r="O96" i="4"/>
  <c r="P96" i="4"/>
  <c r="Q96" i="4"/>
  <c r="R96" i="4"/>
  <c r="S96" i="4"/>
  <c r="T96" i="4"/>
  <c r="U96" i="4"/>
  <c r="V96" i="4"/>
  <c r="W96" i="4"/>
  <c r="X96" i="4"/>
  <c r="Y96" i="4"/>
  <c r="Z96" i="4"/>
  <c r="AA96" i="4"/>
  <c r="AS104" i="4"/>
  <c r="AS105" i="4"/>
  <c r="AS106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S124" i="4" s="1"/>
  <c r="T107" i="4"/>
  <c r="U107" i="4"/>
  <c r="V107" i="4"/>
  <c r="W107" i="4"/>
  <c r="X107" i="4"/>
  <c r="Y107" i="4"/>
  <c r="Z107" i="4"/>
  <c r="AA107" i="4"/>
  <c r="AS108" i="4"/>
  <c r="AS109" i="4"/>
  <c r="AS110" i="4"/>
  <c r="AS111" i="4"/>
  <c r="AS112" i="4"/>
  <c r="AS113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Z114" i="4"/>
  <c r="AA114" i="4"/>
  <c r="AS115" i="4"/>
  <c r="AS116" i="4"/>
  <c r="AS118" i="4"/>
  <c r="AS119" i="4"/>
  <c r="AS120" i="4"/>
  <c r="AS121" i="4"/>
  <c r="AS122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Y124" i="4" s="1"/>
  <c r="Z123" i="4"/>
  <c r="AA123" i="4"/>
  <c r="AS125" i="4"/>
  <c r="AS126" i="4"/>
  <c r="AS127" i="4"/>
  <c r="AS128" i="4"/>
  <c r="AS129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S130" i="4"/>
  <c r="T130" i="4"/>
  <c r="U130" i="4"/>
  <c r="V130" i="4"/>
  <c r="W130" i="4"/>
  <c r="X130" i="4"/>
  <c r="Y130" i="4"/>
  <c r="Z130" i="4"/>
  <c r="AA130" i="4"/>
  <c r="AS131" i="4"/>
  <c r="AS132" i="4"/>
  <c r="AS140" i="4"/>
  <c r="AS141" i="4"/>
  <c r="AS142" i="4"/>
  <c r="AS143" i="4"/>
  <c r="E144" i="4"/>
  <c r="E148" i="4" s="1"/>
  <c r="E154" i="4" s="1"/>
  <c r="F144" i="4"/>
  <c r="F148" i="4" s="1"/>
  <c r="F154" i="4" s="1"/>
  <c r="G144" i="4"/>
  <c r="G148" i="4" s="1"/>
  <c r="G154" i="4" s="1"/>
  <c r="H144" i="4"/>
  <c r="I144" i="4"/>
  <c r="I148" i="4" s="1"/>
  <c r="I154" i="4" s="1"/>
  <c r="J144" i="4"/>
  <c r="J148" i="4" s="1"/>
  <c r="J154" i="4" s="1"/>
  <c r="K144" i="4"/>
  <c r="K148" i="4" s="1"/>
  <c r="K154" i="4" s="1"/>
  <c r="L144" i="4"/>
  <c r="L148" i="4" s="1"/>
  <c r="L154" i="4" s="1"/>
  <c r="M144" i="4"/>
  <c r="M148" i="4" s="1"/>
  <c r="M154" i="4" s="1"/>
  <c r="N144" i="4"/>
  <c r="N148" i="4" s="1"/>
  <c r="N154" i="4" s="1"/>
  <c r="O144" i="4"/>
  <c r="O148" i="4" s="1"/>
  <c r="O154" i="4" s="1"/>
  <c r="P144" i="4"/>
  <c r="P148" i="4" s="1"/>
  <c r="P154" i="4" s="1"/>
  <c r="Q144" i="4"/>
  <c r="Q148" i="4" s="1"/>
  <c r="Q154" i="4" s="1"/>
  <c r="R144" i="4"/>
  <c r="R148" i="4" s="1"/>
  <c r="R154" i="4" s="1"/>
  <c r="S144" i="4"/>
  <c r="S148" i="4" s="1"/>
  <c r="S154" i="4" s="1"/>
  <c r="T144" i="4"/>
  <c r="T148" i="4" s="1"/>
  <c r="T154" i="4" s="1"/>
  <c r="U144" i="4"/>
  <c r="V144" i="4"/>
  <c r="V148" i="4" s="1"/>
  <c r="V154" i="4" s="1"/>
  <c r="W144" i="4"/>
  <c r="W148" i="4" s="1"/>
  <c r="W154" i="4" s="1"/>
  <c r="X144" i="4"/>
  <c r="X148" i="4" s="1"/>
  <c r="X154" i="4" s="1"/>
  <c r="Y144" i="4"/>
  <c r="Y148" i="4" s="1"/>
  <c r="Y154" i="4" s="1"/>
  <c r="Z144" i="4"/>
  <c r="Z148" i="4" s="1"/>
  <c r="Z154" i="4" s="1"/>
  <c r="AA144" i="4"/>
  <c r="AA148" i="4" s="1"/>
  <c r="AA154" i="4" s="1"/>
  <c r="AS145" i="4"/>
  <c r="AS146" i="4"/>
  <c r="AS147" i="4"/>
  <c r="U148" i="4"/>
  <c r="U154" i="4" s="1"/>
  <c r="AS149" i="4"/>
  <c r="AS150" i="4"/>
  <c r="AS151" i="4"/>
  <c r="AS152" i="4"/>
  <c r="AS153" i="4"/>
  <c r="AS155" i="4"/>
  <c r="AS156" i="4"/>
  <c r="AS157" i="4"/>
  <c r="AS158" i="4"/>
  <c r="AS159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S160" i="4"/>
  <c r="T160" i="4"/>
  <c r="U160" i="4"/>
  <c r="V160" i="4"/>
  <c r="W160" i="4"/>
  <c r="X160" i="4"/>
  <c r="Y160" i="4"/>
  <c r="Z160" i="4"/>
  <c r="AA160" i="4"/>
  <c r="AS161" i="4"/>
  <c r="AS162" i="4"/>
  <c r="E163" i="4"/>
  <c r="F163" i="4"/>
  <c r="G163" i="4"/>
  <c r="H163" i="4"/>
  <c r="H174" i="4" s="1"/>
  <c r="I163" i="4"/>
  <c r="J163" i="4"/>
  <c r="J174" i="4" s="1"/>
  <c r="K163" i="4"/>
  <c r="K174" i="4" s="1"/>
  <c r="L163" i="4"/>
  <c r="M163" i="4"/>
  <c r="N163" i="4"/>
  <c r="O163" i="4"/>
  <c r="O174" i="4" s="1"/>
  <c r="P163" i="4"/>
  <c r="P174" i="4" s="1"/>
  <c r="Q163" i="4"/>
  <c r="R163" i="4"/>
  <c r="R174" i="4" s="1"/>
  <c r="S163" i="4"/>
  <c r="S174" i="4" s="1"/>
  <c r="T163" i="4"/>
  <c r="U163" i="4"/>
  <c r="V163" i="4"/>
  <c r="W163" i="4"/>
  <c r="X163" i="4"/>
  <c r="X174" i="4" s="1"/>
  <c r="Y163" i="4"/>
  <c r="Z163" i="4"/>
  <c r="AA163" i="4"/>
  <c r="AS164" i="4"/>
  <c r="AS165" i="4"/>
  <c r="AS166" i="4"/>
  <c r="AS167" i="4"/>
  <c r="AS168" i="4"/>
  <c r="AS169" i="4"/>
  <c r="AS170" i="4"/>
  <c r="AS171" i="4"/>
  <c r="E172" i="4"/>
  <c r="F172" i="4"/>
  <c r="G172" i="4"/>
  <c r="H172" i="4"/>
  <c r="I172" i="4"/>
  <c r="J172" i="4"/>
  <c r="K172" i="4"/>
  <c r="L172" i="4"/>
  <c r="M172" i="4"/>
  <c r="M174" i="4" s="1"/>
  <c r="N172" i="4"/>
  <c r="O172" i="4"/>
  <c r="P172" i="4"/>
  <c r="Q172" i="4"/>
  <c r="R172" i="4"/>
  <c r="S172" i="4"/>
  <c r="T172" i="4"/>
  <c r="U172" i="4"/>
  <c r="V172" i="4"/>
  <c r="W172" i="4"/>
  <c r="W174" i="4" s="1"/>
  <c r="X172" i="4"/>
  <c r="Y172" i="4"/>
  <c r="Z172" i="4"/>
  <c r="AA172" i="4"/>
  <c r="AS173" i="4"/>
  <c r="G174" i="4"/>
  <c r="Z174" i="4"/>
  <c r="AS175" i="4"/>
  <c r="AS176" i="4"/>
  <c r="AS177" i="4"/>
  <c r="AS178" i="4"/>
  <c r="AS179" i="4"/>
  <c r="AS180" i="4"/>
  <c r="AS181" i="4"/>
  <c r="AS182" i="4"/>
  <c r="AS183" i="4"/>
  <c r="E184" i="4"/>
  <c r="F184" i="4"/>
  <c r="G184" i="4"/>
  <c r="H184" i="4"/>
  <c r="I184" i="4"/>
  <c r="I190" i="4" s="1"/>
  <c r="J184" i="4"/>
  <c r="K184" i="4"/>
  <c r="L184" i="4"/>
  <c r="M184" i="4"/>
  <c r="N184" i="4"/>
  <c r="O184" i="4"/>
  <c r="P184" i="4"/>
  <c r="Q184" i="4"/>
  <c r="R184" i="4"/>
  <c r="S184" i="4"/>
  <c r="S190" i="4" s="1"/>
  <c r="T184" i="4"/>
  <c r="U184" i="4"/>
  <c r="V184" i="4"/>
  <c r="W184" i="4"/>
  <c r="X184" i="4"/>
  <c r="Y184" i="4"/>
  <c r="Z184" i="4"/>
  <c r="AA184" i="4"/>
  <c r="AS185" i="4"/>
  <c r="AS186" i="4"/>
  <c r="E187" i="4"/>
  <c r="F187" i="4"/>
  <c r="G187" i="4"/>
  <c r="H187" i="4"/>
  <c r="H190" i="4" s="1"/>
  <c r="I187" i="4"/>
  <c r="J187" i="4"/>
  <c r="K187" i="4"/>
  <c r="L187" i="4"/>
  <c r="M187" i="4"/>
  <c r="N187" i="4"/>
  <c r="O187" i="4"/>
  <c r="P187" i="4"/>
  <c r="P190" i="4" s="1"/>
  <c r="Q187" i="4"/>
  <c r="R187" i="4"/>
  <c r="S187" i="4"/>
  <c r="T187" i="4"/>
  <c r="U187" i="4"/>
  <c r="V187" i="4"/>
  <c r="W187" i="4"/>
  <c r="X187" i="4"/>
  <c r="X190" i="4" s="1"/>
  <c r="Y187" i="4"/>
  <c r="Z187" i="4"/>
  <c r="AA187" i="4"/>
  <c r="AS188" i="4"/>
  <c r="AS189" i="4"/>
  <c r="N190" i="4"/>
  <c r="AS191" i="4"/>
  <c r="AS192" i="4"/>
  <c r="AS193" i="4"/>
  <c r="AS194" i="4"/>
  <c r="AS195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S196" i="4"/>
  <c r="T196" i="4"/>
  <c r="U196" i="4"/>
  <c r="V196" i="4"/>
  <c r="W196" i="4"/>
  <c r="X196" i="4"/>
  <c r="Y196" i="4"/>
  <c r="Z196" i="4"/>
  <c r="AA196" i="4"/>
  <c r="AS197" i="4"/>
  <c r="AS198" i="4"/>
  <c r="AS199" i="4"/>
  <c r="AS200" i="4"/>
  <c r="AS201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S202" i="4"/>
  <c r="T202" i="4"/>
  <c r="U202" i="4"/>
  <c r="V202" i="4"/>
  <c r="W202" i="4"/>
  <c r="X202" i="4"/>
  <c r="Y202" i="4"/>
  <c r="Z202" i="4"/>
  <c r="AA202" i="4"/>
  <c r="AS203" i="4"/>
  <c r="AS204" i="4"/>
  <c r="AS205" i="4"/>
  <c r="AS206" i="4"/>
  <c r="AS207" i="4"/>
  <c r="E208" i="4"/>
  <c r="F208" i="4"/>
  <c r="G208" i="4"/>
  <c r="G213" i="4" s="1"/>
  <c r="H208" i="4"/>
  <c r="AS208" i="4" s="1"/>
  <c r="I208" i="4"/>
  <c r="J208" i="4"/>
  <c r="K208" i="4"/>
  <c r="L208" i="4"/>
  <c r="M208" i="4"/>
  <c r="N208" i="4"/>
  <c r="O208" i="4"/>
  <c r="O213" i="4" s="1"/>
  <c r="P208" i="4"/>
  <c r="Q208" i="4"/>
  <c r="R208" i="4"/>
  <c r="S208" i="4"/>
  <c r="T208" i="4"/>
  <c r="U208" i="4"/>
  <c r="V208" i="4"/>
  <c r="W208" i="4"/>
  <c r="W213" i="4" s="1"/>
  <c r="X208" i="4"/>
  <c r="Y208" i="4"/>
  <c r="Z208" i="4"/>
  <c r="AA208" i="4"/>
  <c r="R213" i="4"/>
  <c r="AS216" i="4"/>
  <c r="AS217" i="4"/>
  <c r="AS218" i="4"/>
  <c r="E219" i="4"/>
  <c r="F219" i="4"/>
  <c r="G219" i="4"/>
  <c r="H219" i="4"/>
  <c r="I219" i="4"/>
  <c r="J219" i="4"/>
  <c r="K219" i="4"/>
  <c r="L219" i="4"/>
  <c r="L236" i="4" s="1"/>
  <c r="L245" i="4" s="1"/>
  <c r="M219" i="4"/>
  <c r="N219" i="4"/>
  <c r="O219" i="4"/>
  <c r="P219" i="4"/>
  <c r="Q219" i="4"/>
  <c r="R219" i="4"/>
  <c r="S219" i="4"/>
  <c r="T219" i="4"/>
  <c r="T236" i="4" s="1"/>
  <c r="T245" i="4" s="1"/>
  <c r="U219" i="4"/>
  <c r="V219" i="4"/>
  <c r="W219" i="4"/>
  <c r="X219" i="4"/>
  <c r="Y219" i="4"/>
  <c r="Z219" i="4"/>
  <c r="AA219" i="4"/>
  <c r="AS220" i="4"/>
  <c r="AS221" i="4"/>
  <c r="AS222" i="4"/>
  <c r="AS223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S224" i="4"/>
  <c r="T224" i="4"/>
  <c r="U224" i="4"/>
  <c r="V224" i="4"/>
  <c r="W224" i="4"/>
  <c r="W236" i="4" s="1"/>
  <c r="X224" i="4"/>
  <c r="Y224" i="4"/>
  <c r="Z224" i="4"/>
  <c r="AA224" i="4"/>
  <c r="AS225" i="4"/>
  <c r="AS226" i="4"/>
  <c r="E227" i="4"/>
  <c r="F227" i="4"/>
  <c r="G227" i="4"/>
  <c r="G236" i="4" s="1"/>
  <c r="H227" i="4"/>
  <c r="I227" i="4"/>
  <c r="J227" i="4"/>
  <c r="K227" i="4"/>
  <c r="L227" i="4"/>
  <c r="M227" i="4"/>
  <c r="N227" i="4"/>
  <c r="O227" i="4"/>
  <c r="P227" i="4"/>
  <c r="Q227" i="4"/>
  <c r="R227" i="4"/>
  <c r="S227" i="4"/>
  <c r="T227" i="4"/>
  <c r="U227" i="4"/>
  <c r="V227" i="4"/>
  <c r="W227" i="4"/>
  <c r="X227" i="4"/>
  <c r="Y227" i="4"/>
  <c r="Z227" i="4"/>
  <c r="AA227" i="4"/>
  <c r="AS228" i="4"/>
  <c r="AS229" i="4"/>
  <c r="AS230" i="4"/>
  <c r="AS231" i="4"/>
  <c r="AS232" i="4"/>
  <c r="AS233" i="4"/>
  <c r="AS234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S235" i="4"/>
  <c r="T235" i="4"/>
  <c r="U235" i="4"/>
  <c r="V235" i="4"/>
  <c r="W235" i="4"/>
  <c r="X235" i="4"/>
  <c r="Y235" i="4"/>
  <c r="Z235" i="4"/>
  <c r="AA235" i="4"/>
  <c r="AS237" i="4"/>
  <c r="AS238" i="4"/>
  <c r="AS239" i="4"/>
  <c r="AS240" i="4"/>
  <c r="AS241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S242" i="4"/>
  <c r="T242" i="4"/>
  <c r="U242" i="4"/>
  <c r="V242" i="4"/>
  <c r="W242" i="4"/>
  <c r="X242" i="4"/>
  <c r="Y242" i="4"/>
  <c r="Z242" i="4"/>
  <c r="AA242" i="4"/>
  <c r="AS243" i="4"/>
  <c r="AS244" i="4"/>
  <c r="H262" i="4"/>
  <c r="H263" i="4"/>
  <c r="O263" i="4"/>
  <c r="H264" i="4"/>
  <c r="V264" i="4"/>
  <c r="H265" i="4"/>
  <c r="H266" i="4"/>
  <c r="H267" i="4"/>
  <c r="O267" i="4"/>
  <c r="H268" i="4"/>
  <c r="O268" i="4"/>
  <c r="F269" i="4"/>
  <c r="G269" i="4"/>
  <c r="J269" i="4"/>
  <c r="K269" i="4"/>
  <c r="L269" i="4"/>
  <c r="G9" i="4" s="1"/>
  <c r="M269" i="4"/>
  <c r="N269" i="4"/>
  <c r="H273" i="4"/>
  <c r="Z273" i="4"/>
  <c r="H274" i="4"/>
  <c r="T274" i="4"/>
  <c r="H275" i="4"/>
  <c r="Z275" i="4"/>
  <c r="H276" i="4"/>
  <c r="T276" i="4"/>
  <c r="Z276" i="4"/>
  <c r="H277" i="4"/>
  <c r="T277" i="4"/>
  <c r="Z277" i="4"/>
  <c r="H278" i="4"/>
  <c r="Z278" i="4"/>
  <c r="H279" i="4"/>
  <c r="I280" i="4"/>
  <c r="T3" i="4" s="1"/>
  <c r="J280" i="4"/>
  <c r="K280" i="4"/>
  <c r="T9" i="4" s="1"/>
  <c r="L280" i="4"/>
  <c r="M280" i="4"/>
  <c r="O280" i="4"/>
  <c r="P280" i="4"/>
  <c r="Q280" i="4"/>
  <c r="R280" i="4"/>
  <c r="S280" i="4"/>
  <c r="U280" i="4"/>
  <c r="F3" i="4" s="1"/>
  <c r="V280" i="4"/>
  <c r="W280" i="4"/>
  <c r="F9" i="4" s="1"/>
  <c r="X280" i="4"/>
  <c r="Y280" i="4"/>
  <c r="H283" i="4"/>
  <c r="N286" i="4"/>
  <c r="T283" i="4"/>
  <c r="H284" i="4"/>
  <c r="H285" i="4"/>
  <c r="H286" i="4"/>
  <c r="I286" i="4"/>
  <c r="J286" i="4"/>
  <c r="K286" i="4"/>
  <c r="Q9" i="4" s="1"/>
  <c r="L286" i="4"/>
  <c r="M286" i="4"/>
  <c r="O286" i="4"/>
  <c r="J16" i="4" s="1"/>
  <c r="P286" i="4"/>
  <c r="Q286" i="4"/>
  <c r="R286" i="4"/>
  <c r="S286" i="4"/>
  <c r="I290" i="4"/>
  <c r="I291" i="4"/>
  <c r="J291" i="4" s="1"/>
  <c r="I292" i="4"/>
  <c r="J292" i="4"/>
  <c r="I293" i="4"/>
  <c r="F19" i="4" s="1"/>
  <c r="F20" i="4" s="1"/>
  <c r="B261" i="19"/>
  <c r="B215" i="19"/>
  <c r="B56" i="19"/>
  <c r="N244" i="2"/>
  <c r="N243" i="2"/>
  <c r="M242" i="2"/>
  <c r="L242" i="2"/>
  <c r="K242" i="2"/>
  <c r="J242" i="2"/>
  <c r="I242" i="2"/>
  <c r="H242" i="2"/>
  <c r="G242" i="2"/>
  <c r="F242" i="2"/>
  <c r="E242" i="2"/>
  <c r="D242" i="2"/>
  <c r="N241" i="2"/>
  <c r="N240" i="2"/>
  <c r="N239" i="2"/>
  <c r="N238" i="2"/>
  <c r="N237" i="2"/>
  <c r="M235" i="2"/>
  <c r="L235" i="2"/>
  <c r="K235" i="2"/>
  <c r="J235" i="2"/>
  <c r="I235" i="2"/>
  <c r="H235" i="2"/>
  <c r="G235" i="2"/>
  <c r="F235" i="2"/>
  <c r="E235" i="2"/>
  <c r="D235" i="2"/>
  <c r="N234" i="2"/>
  <c r="N233" i="2"/>
  <c r="N232" i="2"/>
  <c r="N231" i="2"/>
  <c r="N229" i="2"/>
  <c r="N228" i="2"/>
  <c r="M227" i="2"/>
  <c r="L227" i="2"/>
  <c r="K227" i="2"/>
  <c r="J227" i="2"/>
  <c r="I227" i="2"/>
  <c r="H227" i="2"/>
  <c r="G227" i="2"/>
  <c r="F227" i="2"/>
  <c r="E227" i="2"/>
  <c r="D227" i="2"/>
  <c r="N226" i="2"/>
  <c r="N225" i="2"/>
  <c r="M224" i="2"/>
  <c r="L224" i="2"/>
  <c r="K224" i="2"/>
  <c r="J224" i="2"/>
  <c r="I224" i="2"/>
  <c r="H224" i="2"/>
  <c r="G224" i="2"/>
  <c r="F224" i="2"/>
  <c r="F236" i="2" s="1"/>
  <c r="F245" i="2" s="1"/>
  <c r="E224" i="2"/>
  <c r="D224" i="2"/>
  <c r="N223" i="2"/>
  <c r="N222" i="2"/>
  <c r="N221" i="2"/>
  <c r="N220" i="2"/>
  <c r="M219" i="2"/>
  <c r="M236" i="2" s="1"/>
  <c r="M245" i="2" s="1"/>
  <c r="L219" i="2"/>
  <c r="K219" i="2"/>
  <c r="J219" i="2"/>
  <c r="I219" i="2"/>
  <c r="H219" i="2"/>
  <c r="G219" i="2"/>
  <c r="F219" i="2"/>
  <c r="E219" i="2"/>
  <c r="E236" i="2" s="1"/>
  <c r="D219" i="2"/>
  <c r="N218" i="2"/>
  <c r="N217" i="2"/>
  <c r="N216" i="2"/>
  <c r="M208" i="2"/>
  <c r="L208" i="2"/>
  <c r="K208" i="2"/>
  <c r="J208" i="2"/>
  <c r="I208" i="2"/>
  <c r="H208" i="2"/>
  <c r="G208" i="2"/>
  <c r="F208" i="2"/>
  <c r="E208" i="2"/>
  <c r="D208" i="2"/>
  <c r="N207" i="2"/>
  <c r="N206" i="2"/>
  <c r="N205" i="2"/>
  <c r="N204" i="2"/>
  <c r="N203" i="2"/>
  <c r="M202" i="2"/>
  <c r="L202" i="2"/>
  <c r="K202" i="2"/>
  <c r="J202" i="2"/>
  <c r="I202" i="2"/>
  <c r="H202" i="2"/>
  <c r="G202" i="2"/>
  <c r="F202" i="2"/>
  <c r="E202" i="2"/>
  <c r="D202" i="2"/>
  <c r="N201" i="2"/>
  <c r="N200" i="2"/>
  <c r="N199" i="2"/>
  <c r="N198" i="2"/>
  <c r="N197" i="2"/>
  <c r="M196" i="2"/>
  <c r="L196" i="2"/>
  <c r="K196" i="2"/>
  <c r="J196" i="2"/>
  <c r="I196" i="2"/>
  <c r="H196" i="2"/>
  <c r="G196" i="2"/>
  <c r="F196" i="2"/>
  <c r="E196" i="2"/>
  <c r="D196" i="2"/>
  <c r="N195" i="2"/>
  <c r="N194" i="2"/>
  <c r="N193" i="2"/>
  <c r="N192" i="2"/>
  <c r="N191" i="2"/>
  <c r="N189" i="2"/>
  <c r="N188" i="2"/>
  <c r="M187" i="2"/>
  <c r="L187" i="2"/>
  <c r="K187" i="2"/>
  <c r="J187" i="2"/>
  <c r="I187" i="2"/>
  <c r="H187" i="2"/>
  <c r="G187" i="2"/>
  <c r="F187" i="2"/>
  <c r="E187" i="2"/>
  <c r="D187" i="2"/>
  <c r="N186" i="2"/>
  <c r="N185" i="2"/>
  <c r="M184" i="2"/>
  <c r="M190" i="2" s="1"/>
  <c r="L184" i="2"/>
  <c r="K184" i="2"/>
  <c r="J184" i="2"/>
  <c r="I184" i="2"/>
  <c r="I190" i="2" s="1"/>
  <c r="H184" i="2"/>
  <c r="H190" i="2" s="1"/>
  <c r="G184" i="2"/>
  <c r="G190" i="2" s="1"/>
  <c r="F184" i="2"/>
  <c r="F190" i="2" s="1"/>
  <c r="E184" i="2"/>
  <c r="E190" i="2" s="1"/>
  <c r="D184" i="2"/>
  <c r="N183" i="2"/>
  <c r="N182" i="2"/>
  <c r="N181" i="2"/>
  <c r="N180" i="2"/>
  <c r="N179" i="2"/>
  <c r="N178" i="2"/>
  <c r="N177" i="2"/>
  <c r="N176" i="2"/>
  <c r="N175" i="2"/>
  <c r="N173" i="2"/>
  <c r="M172" i="2"/>
  <c r="L172" i="2"/>
  <c r="K172" i="2"/>
  <c r="J172" i="2"/>
  <c r="I172" i="2"/>
  <c r="H172" i="2"/>
  <c r="G172" i="2"/>
  <c r="G174" i="2" s="1"/>
  <c r="F172" i="2"/>
  <c r="E172" i="2"/>
  <c r="D172" i="2"/>
  <c r="N171" i="2"/>
  <c r="N170" i="2"/>
  <c r="N169" i="2"/>
  <c r="N168" i="2"/>
  <c r="N167" i="2"/>
  <c r="N166" i="2"/>
  <c r="N165" i="2"/>
  <c r="N164" i="2"/>
  <c r="M163" i="2"/>
  <c r="M174" i="2" s="1"/>
  <c r="L163" i="2"/>
  <c r="L174" i="2" s="1"/>
  <c r="K163" i="2"/>
  <c r="J163" i="2"/>
  <c r="I163" i="2"/>
  <c r="I174" i="2" s="1"/>
  <c r="H163" i="2"/>
  <c r="G163" i="2"/>
  <c r="F163" i="2"/>
  <c r="E163" i="2"/>
  <c r="E174" i="2" s="1"/>
  <c r="D163" i="2"/>
  <c r="D174" i="2" s="1"/>
  <c r="N162" i="2"/>
  <c r="N161" i="2"/>
  <c r="M160" i="2"/>
  <c r="L160" i="2"/>
  <c r="K160" i="2"/>
  <c r="J160" i="2"/>
  <c r="I160" i="2"/>
  <c r="H160" i="2"/>
  <c r="G160" i="2"/>
  <c r="F160" i="2"/>
  <c r="E160" i="2"/>
  <c r="D160" i="2"/>
  <c r="N159" i="2"/>
  <c r="N158" i="2"/>
  <c r="N157" i="2"/>
  <c r="N156" i="2"/>
  <c r="N155" i="2"/>
  <c r="N153" i="2"/>
  <c r="N152" i="2"/>
  <c r="N151" i="2"/>
  <c r="N150" i="2"/>
  <c r="N149" i="2"/>
  <c r="K148" i="2"/>
  <c r="K154" i="2" s="1"/>
  <c r="N147" i="2"/>
  <c r="N146" i="2"/>
  <c r="N145" i="2"/>
  <c r="M144" i="2"/>
  <c r="M148" i="2" s="1"/>
  <c r="M154" i="2" s="1"/>
  <c r="L144" i="2"/>
  <c r="L148" i="2" s="1"/>
  <c r="L154" i="2" s="1"/>
  <c r="K144" i="2"/>
  <c r="J144" i="2"/>
  <c r="J148" i="2" s="1"/>
  <c r="J154" i="2" s="1"/>
  <c r="I144" i="2"/>
  <c r="I148" i="2" s="1"/>
  <c r="I154" i="2" s="1"/>
  <c r="H144" i="2"/>
  <c r="H148" i="2" s="1"/>
  <c r="H154" i="2" s="1"/>
  <c r="G144" i="2"/>
  <c r="G148" i="2" s="1"/>
  <c r="G154" i="2" s="1"/>
  <c r="F144" i="2"/>
  <c r="E144" i="2"/>
  <c r="E148" i="2" s="1"/>
  <c r="E154" i="2" s="1"/>
  <c r="D144" i="2"/>
  <c r="D148" i="2" s="1"/>
  <c r="N143" i="2"/>
  <c r="N142" i="2"/>
  <c r="N141" i="2"/>
  <c r="N140" i="2"/>
  <c r="N132" i="2"/>
  <c r="N131" i="2"/>
  <c r="M130" i="2"/>
  <c r="L130" i="2"/>
  <c r="K130" i="2"/>
  <c r="J130" i="2"/>
  <c r="I130" i="2"/>
  <c r="H130" i="2"/>
  <c r="G130" i="2"/>
  <c r="F130" i="2"/>
  <c r="E130" i="2"/>
  <c r="D130" i="2"/>
  <c r="N129" i="2"/>
  <c r="N128" i="2"/>
  <c r="N127" i="2"/>
  <c r="N126" i="2"/>
  <c r="N125" i="2"/>
  <c r="M123" i="2"/>
  <c r="L123" i="2"/>
  <c r="L124" i="2" s="1"/>
  <c r="K123" i="2"/>
  <c r="J123" i="2"/>
  <c r="I123" i="2"/>
  <c r="H123" i="2"/>
  <c r="G123" i="2"/>
  <c r="F123" i="2"/>
  <c r="E123" i="2"/>
  <c r="D123" i="2"/>
  <c r="D124" i="2" s="1"/>
  <c r="N122" i="2"/>
  <c r="N121" i="2"/>
  <c r="N120" i="2"/>
  <c r="N119" i="2"/>
  <c r="N118" i="2"/>
  <c r="N117" i="2"/>
  <c r="N116" i="2"/>
  <c r="N115" i="2"/>
  <c r="M114" i="2"/>
  <c r="L114" i="2"/>
  <c r="K114" i="2"/>
  <c r="J114" i="2"/>
  <c r="I114" i="2"/>
  <c r="H114" i="2"/>
  <c r="G114" i="2"/>
  <c r="F114" i="2"/>
  <c r="E114" i="2"/>
  <c r="D114" i="2"/>
  <c r="N113" i="2"/>
  <c r="N112" i="2"/>
  <c r="N111" i="2"/>
  <c r="N110" i="2"/>
  <c r="N109" i="2"/>
  <c r="N108" i="2"/>
  <c r="M107" i="2"/>
  <c r="M124" i="2" s="1"/>
  <c r="M133" i="2" s="1"/>
  <c r="L107" i="2"/>
  <c r="K107" i="2"/>
  <c r="J107" i="2"/>
  <c r="J124" i="2" s="1"/>
  <c r="J133" i="2" s="1"/>
  <c r="I107" i="2"/>
  <c r="I124" i="2" s="1"/>
  <c r="I133" i="2" s="1"/>
  <c r="H107" i="2"/>
  <c r="G107" i="2"/>
  <c r="F107" i="2"/>
  <c r="E107" i="2"/>
  <c r="E124" i="2" s="1"/>
  <c r="E133" i="2" s="1"/>
  <c r="D107" i="2"/>
  <c r="N106" i="2"/>
  <c r="N105" i="2"/>
  <c r="N104" i="2"/>
  <c r="M96" i="2"/>
  <c r="L96" i="2"/>
  <c r="K96" i="2"/>
  <c r="J96" i="2"/>
  <c r="I96" i="2"/>
  <c r="H96" i="2"/>
  <c r="G96" i="2"/>
  <c r="F96" i="2"/>
  <c r="N96" i="2" s="1"/>
  <c r="E96" i="2"/>
  <c r="D96" i="2"/>
  <c r="N95" i="2"/>
  <c r="N94" i="2"/>
  <c r="N93" i="2"/>
  <c r="N92" i="2"/>
  <c r="N91" i="2"/>
  <c r="N90" i="2"/>
  <c r="N89" i="2"/>
  <c r="N88" i="2"/>
  <c r="N87" i="2"/>
  <c r="M86" i="2"/>
  <c r="L86" i="2"/>
  <c r="K86" i="2"/>
  <c r="J86" i="2"/>
  <c r="I86" i="2"/>
  <c r="H86" i="2"/>
  <c r="G86" i="2"/>
  <c r="F86" i="2"/>
  <c r="E86" i="2"/>
  <c r="D86" i="2"/>
  <c r="N85" i="2"/>
  <c r="N84" i="2"/>
  <c r="N83" i="2"/>
  <c r="N82" i="2"/>
  <c r="M81" i="2"/>
  <c r="L81" i="2"/>
  <c r="L101" i="2" s="1"/>
  <c r="K81" i="2"/>
  <c r="K101" i="2" s="1"/>
  <c r="J81" i="2"/>
  <c r="I81" i="2"/>
  <c r="H81" i="2"/>
  <c r="H101" i="2" s="1"/>
  <c r="G81" i="2"/>
  <c r="G101" i="2" s="1"/>
  <c r="F81" i="2"/>
  <c r="E81" i="2"/>
  <c r="D81" i="2"/>
  <c r="D101" i="2" s="1"/>
  <c r="N80" i="2"/>
  <c r="N79" i="2"/>
  <c r="N78" i="2"/>
  <c r="N77" i="2"/>
  <c r="N76" i="2"/>
  <c r="N75" i="2"/>
  <c r="N74" i="2"/>
  <c r="K73" i="2"/>
  <c r="N72" i="2"/>
  <c r="N71" i="2"/>
  <c r="N70" i="2"/>
  <c r="N69" i="2"/>
  <c r="N68" i="2"/>
  <c r="N67" i="2"/>
  <c r="N66" i="2"/>
  <c r="N65" i="2"/>
  <c r="N64" i="2"/>
  <c r="N63" i="2"/>
  <c r="N62" i="2"/>
  <c r="M61" i="2"/>
  <c r="M73" i="2" s="1"/>
  <c r="L61" i="2"/>
  <c r="L73" i="2" s="1"/>
  <c r="K61" i="2"/>
  <c r="J61" i="2"/>
  <c r="J73" i="2" s="1"/>
  <c r="I61" i="2"/>
  <c r="I73" i="2" s="1"/>
  <c r="H61" i="2"/>
  <c r="H73" i="2" s="1"/>
  <c r="G61" i="2"/>
  <c r="G73" i="2" s="1"/>
  <c r="F61" i="2"/>
  <c r="F73" i="2" s="1"/>
  <c r="E61" i="2"/>
  <c r="E73" i="2" s="1"/>
  <c r="D61" i="2"/>
  <c r="N61" i="2" s="1"/>
  <c r="N60" i="2"/>
  <c r="N59" i="2"/>
  <c r="N58" i="2"/>
  <c r="N57" i="2"/>
  <c r="M56" i="2"/>
  <c r="L56" i="2"/>
  <c r="K56" i="2"/>
  <c r="J56" i="2"/>
  <c r="I56" i="2"/>
  <c r="H56" i="2"/>
  <c r="G56" i="2"/>
  <c r="F56" i="2"/>
  <c r="E56" i="2"/>
  <c r="D56" i="2"/>
  <c r="N55" i="2"/>
  <c r="N54" i="2"/>
  <c r="N53" i="2"/>
  <c r="N52" i="2"/>
  <c r="N51" i="2"/>
  <c r="N50" i="2"/>
  <c r="N49" i="2"/>
  <c r="N48" i="2"/>
  <c r="M46" i="2"/>
  <c r="L46" i="2"/>
  <c r="K46" i="2"/>
  <c r="J46" i="2"/>
  <c r="I46" i="2"/>
  <c r="H46" i="2"/>
  <c r="G46" i="2"/>
  <c r="F46" i="2"/>
  <c r="E46" i="2"/>
  <c r="D46" i="2"/>
  <c r="N45" i="2"/>
  <c r="N44" i="2"/>
  <c r="N43" i="2"/>
  <c r="N42" i="2"/>
  <c r="N41" i="2"/>
  <c r="M40" i="2"/>
  <c r="L40" i="2"/>
  <c r="K40" i="2"/>
  <c r="J40" i="2"/>
  <c r="I40" i="2"/>
  <c r="H40" i="2"/>
  <c r="G40" i="2"/>
  <c r="F40" i="2"/>
  <c r="E40" i="2"/>
  <c r="D40" i="2"/>
  <c r="N39" i="2"/>
  <c r="N38" i="2"/>
  <c r="M37" i="2"/>
  <c r="L37" i="2"/>
  <c r="K37" i="2"/>
  <c r="J37" i="2"/>
  <c r="I37" i="2"/>
  <c r="H37" i="2"/>
  <c r="G37" i="2"/>
  <c r="G47" i="2" s="1"/>
  <c r="F37" i="2"/>
  <c r="E37" i="2"/>
  <c r="D37" i="2"/>
  <c r="N36" i="2"/>
  <c r="N35" i="2"/>
  <c r="N34" i="2"/>
  <c r="N33" i="2"/>
  <c r="N32" i="2"/>
  <c r="N31" i="2"/>
  <c r="N30" i="2"/>
  <c r="M29" i="2"/>
  <c r="L29" i="2"/>
  <c r="K29" i="2"/>
  <c r="J29" i="2"/>
  <c r="I29" i="2"/>
  <c r="H29" i="2"/>
  <c r="G29" i="2"/>
  <c r="F29" i="2"/>
  <c r="E29" i="2"/>
  <c r="D29" i="2"/>
  <c r="N28" i="2"/>
  <c r="N27" i="2"/>
  <c r="M26" i="2"/>
  <c r="M47" i="2" s="1"/>
  <c r="L26" i="2"/>
  <c r="K26" i="2"/>
  <c r="J26" i="2"/>
  <c r="I26" i="2"/>
  <c r="H26" i="2"/>
  <c r="G26" i="2"/>
  <c r="F26" i="2"/>
  <c r="E26" i="2"/>
  <c r="D26" i="2"/>
  <c r="N25" i="2"/>
  <c r="N24" i="2"/>
  <c r="N23" i="2"/>
  <c r="X24" i="2"/>
  <c r="D17" i="2" s="1"/>
  <c r="N17" i="2" s="1"/>
  <c r="W24" i="2"/>
  <c r="D13" i="2" s="1"/>
  <c r="N13" i="2" s="1"/>
  <c r="V24" i="2"/>
  <c r="D11" i="2" s="1"/>
  <c r="N11" i="2" s="1"/>
  <c r="U24" i="2"/>
  <c r="N10" i="2" s="1"/>
  <c r="R24" i="2"/>
  <c r="Q24" i="2"/>
  <c r="Y23" i="2"/>
  <c r="S23" i="2"/>
  <c r="T23" i="2" s="1"/>
  <c r="Y22" i="2"/>
  <c r="S22" i="2"/>
  <c r="M20" i="2"/>
  <c r="L20" i="2"/>
  <c r="K20" i="2"/>
  <c r="J20" i="2"/>
  <c r="I20" i="2"/>
  <c r="H20" i="2"/>
  <c r="G20" i="2"/>
  <c r="F20" i="2"/>
  <c r="E20" i="2"/>
  <c r="D20" i="2"/>
  <c r="Y21" i="2"/>
  <c r="S21" i="2"/>
  <c r="T21" i="2" s="1"/>
  <c r="N19" i="2"/>
  <c r="Y18" i="2"/>
  <c r="S18" i="2"/>
  <c r="M18" i="2"/>
  <c r="L18" i="2"/>
  <c r="K18" i="2"/>
  <c r="J18" i="2"/>
  <c r="I18" i="2"/>
  <c r="H18" i="2"/>
  <c r="G18" i="2"/>
  <c r="F18" i="2"/>
  <c r="E18" i="2"/>
  <c r="Y17" i="2"/>
  <c r="S17" i="2"/>
  <c r="T17" i="2" s="1"/>
  <c r="Y16" i="2"/>
  <c r="S16" i="2"/>
  <c r="T16" i="2" s="1"/>
  <c r="N16" i="2"/>
  <c r="Y15" i="2"/>
  <c r="S15" i="2"/>
  <c r="T15" i="2" s="1"/>
  <c r="N15" i="2"/>
  <c r="Y14" i="2"/>
  <c r="S14" i="2"/>
  <c r="T14" i="2" s="1"/>
  <c r="N14" i="2"/>
  <c r="Y13" i="2"/>
  <c r="S13" i="2"/>
  <c r="T13" i="2" s="1"/>
  <c r="Y12" i="2"/>
  <c r="S12" i="2"/>
  <c r="T12" i="2" s="1"/>
  <c r="N12" i="2"/>
  <c r="Y11" i="2"/>
  <c r="S11" i="2"/>
  <c r="T11" i="2" s="1"/>
  <c r="Y10" i="2"/>
  <c r="S10" i="2"/>
  <c r="Y9" i="2"/>
  <c r="S9" i="2"/>
  <c r="N9" i="2"/>
  <c r="Y8" i="2"/>
  <c r="S8" i="2"/>
  <c r="T8" i="2" s="1"/>
  <c r="N8" i="2"/>
  <c r="Y7" i="2"/>
  <c r="S7" i="2"/>
  <c r="T7" i="2" s="1"/>
  <c r="N7" i="2"/>
  <c r="Y6" i="2"/>
  <c r="S6" i="2"/>
  <c r="T6" i="2" s="1"/>
  <c r="N6" i="2"/>
  <c r="T4" i="2"/>
  <c r="N244" i="1"/>
  <c r="N243" i="1"/>
  <c r="M242" i="1"/>
  <c r="L242" i="1"/>
  <c r="K242" i="1"/>
  <c r="J242" i="1"/>
  <c r="I242" i="1"/>
  <c r="H242" i="1"/>
  <c r="G242" i="1"/>
  <c r="F242" i="1"/>
  <c r="E242" i="1"/>
  <c r="D242" i="1"/>
  <c r="N241" i="1"/>
  <c r="N240" i="1"/>
  <c r="N239" i="1"/>
  <c r="N238" i="1"/>
  <c r="N237" i="1"/>
  <c r="M235" i="1"/>
  <c r="L235" i="1"/>
  <c r="K235" i="1"/>
  <c r="J235" i="1"/>
  <c r="I235" i="1"/>
  <c r="H235" i="1"/>
  <c r="G235" i="1"/>
  <c r="F235" i="1"/>
  <c r="E235" i="1"/>
  <c r="D235" i="1"/>
  <c r="N234" i="1"/>
  <c r="N233" i="1"/>
  <c r="N232" i="1"/>
  <c r="N231" i="1"/>
  <c r="N229" i="1"/>
  <c r="N228" i="1"/>
  <c r="M227" i="1"/>
  <c r="L227" i="1"/>
  <c r="K227" i="1"/>
  <c r="J227" i="1"/>
  <c r="I227" i="1"/>
  <c r="H227" i="1"/>
  <c r="G227" i="1"/>
  <c r="F227" i="1"/>
  <c r="E227" i="1"/>
  <c r="D227" i="1"/>
  <c r="N226" i="1"/>
  <c r="N225" i="1"/>
  <c r="M224" i="1"/>
  <c r="L224" i="1"/>
  <c r="K224" i="1"/>
  <c r="J224" i="1"/>
  <c r="I224" i="1"/>
  <c r="H224" i="1"/>
  <c r="G224" i="1"/>
  <c r="F224" i="1"/>
  <c r="E224" i="1"/>
  <c r="D224" i="1"/>
  <c r="N223" i="1"/>
  <c r="N222" i="1"/>
  <c r="N221" i="1"/>
  <c r="N220" i="1"/>
  <c r="M219" i="1"/>
  <c r="M236" i="1" s="1"/>
  <c r="M245" i="1" s="1"/>
  <c r="L219" i="1"/>
  <c r="K219" i="1"/>
  <c r="J219" i="1"/>
  <c r="I219" i="1"/>
  <c r="H219" i="1"/>
  <c r="G219" i="1"/>
  <c r="F219" i="1"/>
  <c r="E219" i="1"/>
  <c r="D219" i="1"/>
  <c r="N218" i="1"/>
  <c r="N217" i="1"/>
  <c r="N216" i="1"/>
  <c r="M208" i="1"/>
  <c r="L208" i="1"/>
  <c r="K208" i="1"/>
  <c r="J208" i="1"/>
  <c r="I208" i="1"/>
  <c r="H208" i="1"/>
  <c r="G208" i="1"/>
  <c r="F208" i="1"/>
  <c r="E208" i="1"/>
  <c r="D208" i="1"/>
  <c r="N207" i="1"/>
  <c r="N206" i="1"/>
  <c r="N205" i="1"/>
  <c r="N204" i="1"/>
  <c r="N203" i="1"/>
  <c r="M202" i="1"/>
  <c r="L202" i="1"/>
  <c r="K202" i="1"/>
  <c r="J202" i="1"/>
  <c r="I202" i="1"/>
  <c r="H202" i="1"/>
  <c r="G202" i="1"/>
  <c r="F202" i="1"/>
  <c r="E202" i="1"/>
  <c r="D202" i="1"/>
  <c r="N201" i="1"/>
  <c r="N200" i="1"/>
  <c r="N199" i="1"/>
  <c r="N198" i="1"/>
  <c r="N197" i="1"/>
  <c r="M196" i="1"/>
  <c r="L196" i="1"/>
  <c r="K196" i="1"/>
  <c r="J196" i="1"/>
  <c r="I196" i="1"/>
  <c r="H196" i="1"/>
  <c r="G196" i="1"/>
  <c r="F196" i="1"/>
  <c r="E196" i="1"/>
  <c r="D196" i="1"/>
  <c r="N195" i="1"/>
  <c r="N194" i="1"/>
  <c r="N193" i="1"/>
  <c r="N192" i="1"/>
  <c r="N191" i="1"/>
  <c r="M190" i="1"/>
  <c r="N189" i="1"/>
  <c r="N188" i="1"/>
  <c r="M187" i="1"/>
  <c r="L187" i="1"/>
  <c r="K187" i="1"/>
  <c r="J187" i="1"/>
  <c r="I187" i="1"/>
  <c r="H187" i="1"/>
  <c r="G187" i="1"/>
  <c r="F187" i="1"/>
  <c r="E187" i="1"/>
  <c r="D187" i="1"/>
  <c r="N186" i="1"/>
  <c r="N185" i="1"/>
  <c r="M184" i="1"/>
  <c r="L184" i="1"/>
  <c r="K184" i="1"/>
  <c r="K190" i="1" s="1"/>
  <c r="J184" i="1"/>
  <c r="J190" i="1" s="1"/>
  <c r="I184" i="1"/>
  <c r="H184" i="1"/>
  <c r="H190" i="1" s="1"/>
  <c r="G184" i="1"/>
  <c r="G190" i="1" s="1"/>
  <c r="F184" i="1"/>
  <c r="E184" i="1"/>
  <c r="E190" i="1" s="1"/>
  <c r="D184" i="1"/>
  <c r="D190" i="1" s="1"/>
  <c r="N183" i="1"/>
  <c r="N182" i="1"/>
  <c r="N181" i="1"/>
  <c r="N180" i="1"/>
  <c r="N179" i="1"/>
  <c r="N178" i="1"/>
  <c r="N177" i="1"/>
  <c r="N176" i="1"/>
  <c r="N175" i="1"/>
  <c r="H174" i="1"/>
  <c r="N173" i="1"/>
  <c r="M172" i="1"/>
  <c r="L172" i="1"/>
  <c r="L174" i="1" s="1"/>
  <c r="K172" i="1"/>
  <c r="K174" i="1" s="1"/>
  <c r="J172" i="1"/>
  <c r="I172" i="1"/>
  <c r="H172" i="1"/>
  <c r="G172" i="1"/>
  <c r="G174" i="1" s="1"/>
  <c r="F172" i="1"/>
  <c r="E172" i="1"/>
  <c r="D172" i="1"/>
  <c r="D174" i="1" s="1"/>
  <c r="N171" i="1"/>
  <c r="N170" i="1"/>
  <c r="N169" i="1"/>
  <c r="N168" i="1"/>
  <c r="N167" i="1"/>
  <c r="N166" i="1"/>
  <c r="N165" i="1"/>
  <c r="N164" i="1"/>
  <c r="M163" i="1"/>
  <c r="M174" i="1" s="1"/>
  <c r="L163" i="1"/>
  <c r="K163" i="1"/>
  <c r="J163" i="1"/>
  <c r="J174" i="1" s="1"/>
  <c r="I163" i="1"/>
  <c r="I174" i="1" s="1"/>
  <c r="H163" i="1"/>
  <c r="G163" i="1"/>
  <c r="F163" i="1"/>
  <c r="F174" i="1" s="1"/>
  <c r="E163" i="1"/>
  <c r="E174" i="1" s="1"/>
  <c r="D163" i="1"/>
  <c r="N162" i="1"/>
  <c r="N161" i="1"/>
  <c r="M160" i="1"/>
  <c r="M213" i="1" s="1"/>
  <c r="L160" i="1"/>
  <c r="K160" i="1"/>
  <c r="K213" i="1" s="1"/>
  <c r="J160" i="1"/>
  <c r="I160" i="1"/>
  <c r="H160" i="1"/>
  <c r="H213" i="1" s="1"/>
  <c r="G160" i="1"/>
  <c r="F160" i="1"/>
  <c r="E160" i="1"/>
  <c r="E213" i="1" s="1"/>
  <c r="D160" i="1"/>
  <c r="N159" i="1"/>
  <c r="N158" i="1"/>
  <c r="N157" i="1"/>
  <c r="N156" i="1"/>
  <c r="N155" i="1"/>
  <c r="N153" i="1"/>
  <c r="N152" i="1"/>
  <c r="N151" i="1"/>
  <c r="N150" i="1"/>
  <c r="N149" i="1"/>
  <c r="K148" i="1"/>
  <c r="K154" i="1" s="1"/>
  <c r="G148" i="1"/>
  <c r="G154" i="1" s="1"/>
  <c r="F148" i="1"/>
  <c r="F154" i="1" s="1"/>
  <c r="N147" i="1"/>
  <c r="N146" i="1"/>
  <c r="N145" i="1"/>
  <c r="M144" i="1"/>
  <c r="M148" i="1" s="1"/>
  <c r="M154" i="1" s="1"/>
  <c r="L144" i="1"/>
  <c r="L148" i="1" s="1"/>
  <c r="L154" i="1" s="1"/>
  <c r="K144" i="1"/>
  <c r="J144" i="1"/>
  <c r="J148" i="1" s="1"/>
  <c r="J154" i="1" s="1"/>
  <c r="I144" i="1"/>
  <c r="I148" i="1" s="1"/>
  <c r="I154" i="1" s="1"/>
  <c r="H144" i="1"/>
  <c r="H148" i="1" s="1"/>
  <c r="H154" i="1" s="1"/>
  <c r="G144" i="1"/>
  <c r="F144" i="1"/>
  <c r="E144" i="1"/>
  <c r="E148" i="1" s="1"/>
  <c r="E154" i="1" s="1"/>
  <c r="D144" i="1"/>
  <c r="N143" i="1"/>
  <c r="N142" i="1"/>
  <c r="N141" i="1"/>
  <c r="N140" i="1"/>
  <c r="N132" i="1"/>
  <c r="N131" i="1"/>
  <c r="M130" i="1"/>
  <c r="L130" i="1"/>
  <c r="K130" i="1"/>
  <c r="J130" i="1"/>
  <c r="I130" i="1"/>
  <c r="H130" i="1"/>
  <c r="G130" i="1"/>
  <c r="F130" i="1"/>
  <c r="E130" i="1"/>
  <c r="D130" i="1"/>
  <c r="N129" i="1"/>
  <c r="N128" i="1"/>
  <c r="N127" i="1"/>
  <c r="N126" i="1"/>
  <c r="N125" i="1"/>
  <c r="M123" i="1"/>
  <c r="L123" i="1"/>
  <c r="K123" i="1"/>
  <c r="K124" i="1" s="1"/>
  <c r="K133" i="1" s="1"/>
  <c r="J123" i="1"/>
  <c r="I123" i="1"/>
  <c r="H123" i="1"/>
  <c r="G123" i="1"/>
  <c r="G124" i="1" s="1"/>
  <c r="G133" i="1" s="1"/>
  <c r="F123" i="1"/>
  <c r="E123" i="1"/>
  <c r="D123" i="1"/>
  <c r="N122" i="1"/>
  <c r="N121" i="1"/>
  <c r="N120" i="1"/>
  <c r="N119" i="1"/>
  <c r="N118" i="1"/>
  <c r="N117" i="1"/>
  <c r="N116" i="1"/>
  <c r="N115" i="1"/>
  <c r="M114" i="1"/>
  <c r="L114" i="1"/>
  <c r="L124" i="1" s="1"/>
  <c r="L133" i="1" s="1"/>
  <c r="K114" i="1"/>
  <c r="J114" i="1"/>
  <c r="I114" i="1"/>
  <c r="H114" i="1"/>
  <c r="G114" i="1"/>
  <c r="F114" i="1"/>
  <c r="E114" i="1"/>
  <c r="D114" i="1"/>
  <c r="N113" i="1"/>
  <c r="N112" i="1"/>
  <c r="N111" i="1"/>
  <c r="N110" i="1"/>
  <c r="N109" i="1"/>
  <c r="N108" i="1"/>
  <c r="M107" i="1"/>
  <c r="M124" i="1" s="1"/>
  <c r="M133" i="1" s="1"/>
  <c r="L107" i="1"/>
  <c r="K107" i="1"/>
  <c r="J107" i="1"/>
  <c r="I107" i="1"/>
  <c r="I124" i="1" s="1"/>
  <c r="H107" i="1"/>
  <c r="H124" i="1" s="1"/>
  <c r="G107" i="1"/>
  <c r="F107" i="1"/>
  <c r="E107" i="1"/>
  <c r="D107" i="1"/>
  <c r="N106" i="1"/>
  <c r="N105" i="1"/>
  <c r="N104" i="1"/>
  <c r="M96" i="1"/>
  <c r="L96" i="1"/>
  <c r="K96" i="1"/>
  <c r="J96" i="1"/>
  <c r="J101" i="1" s="1"/>
  <c r="I96" i="1"/>
  <c r="H96" i="1"/>
  <c r="G96" i="1"/>
  <c r="F96" i="1"/>
  <c r="E96" i="1"/>
  <c r="D96" i="1"/>
  <c r="N95" i="1"/>
  <c r="N94" i="1"/>
  <c r="N93" i="1"/>
  <c r="N92" i="1"/>
  <c r="N91" i="1"/>
  <c r="N90" i="1"/>
  <c r="N89" i="1"/>
  <c r="N88" i="1"/>
  <c r="N87" i="1"/>
  <c r="M86" i="1"/>
  <c r="L86" i="1"/>
  <c r="K86" i="1"/>
  <c r="J86" i="1"/>
  <c r="I86" i="1"/>
  <c r="I101" i="1" s="1"/>
  <c r="H86" i="1"/>
  <c r="G86" i="1"/>
  <c r="F86" i="1"/>
  <c r="E86" i="1"/>
  <c r="D86" i="1"/>
  <c r="N85" i="1"/>
  <c r="N84" i="1"/>
  <c r="N83" i="1"/>
  <c r="N82" i="1"/>
  <c r="M81" i="1"/>
  <c r="L81" i="1"/>
  <c r="L101" i="1" s="1"/>
  <c r="K81" i="1"/>
  <c r="K101" i="1" s="1"/>
  <c r="J81" i="1"/>
  <c r="I81" i="1"/>
  <c r="H81" i="1"/>
  <c r="H101" i="1" s="1"/>
  <c r="G81" i="1"/>
  <c r="G101" i="1" s="1"/>
  <c r="F81" i="1"/>
  <c r="E81" i="1"/>
  <c r="D81" i="1"/>
  <c r="D101" i="1" s="1"/>
  <c r="N80" i="1"/>
  <c r="N79" i="1"/>
  <c r="N78" i="1"/>
  <c r="N77" i="1"/>
  <c r="N76" i="1"/>
  <c r="N75" i="1"/>
  <c r="N74" i="1"/>
  <c r="M73" i="1"/>
  <c r="J73" i="1"/>
  <c r="N72" i="1"/>
  <c r="N71" i="1"/>
  <c r="N70" i="1"/>
  <c r="N69" i="1"/>
  <c r="N68" i="1"/>
  <c r="N67" i="1"/>
  <c r="N66" i="1"/>
  <c r="N65" i="1"/>
  <c r="N64" i="1"/>
  <c r="N63" i="1"/>
  <c r="N62" i="1"/>
  <c r="M61" i="1"/>
  <c r="L61" i="1"/>
  <c r="L73" i="1" s="1"/>
  <c r="K61" i="1"/>
  <c r="K73" i="1" s="1"/>
  <c r="J61" i="1"/>
  <c r="I61" i="1"/>
  <c r="I73" i="1" s="1"/>
  <c r="H61" i="1"/>
  <c r="H73" i="1" s="1"/>
  <c r="G61" i="1"/>
  <c r="G73" i="1" s="1"/>
  <c r="F61" i="1"/>
  <c r="F73" i="1" s="1"/>
  <c r="E61" i="1"/>
  <c r="E73" i="1" s="1"/>
  <c r="D61" i="1"/>
  <c r="D73" i="1" s="1"/>
  <c r="N60" i="1"/>
  <c r="N59" i="1"/>
  <c r="N58" i="1"/>
  <c r="N57" i="1"/>
  <c r="M56" i="1"/>
  <c r="L56" i="1"/>
  <c r="K56" i="1"/>
  <c r="J56" i="1"/>
  <c r="I56" i="1"/>
  <c r="H56" i="1"/>
  <c r="G56" i="1"/>
  <c r="F56" i="1"/>
  <c r="E56" i="1"/>
  <c r="D56" i="1"/>
  <c r="N55" i="1"/>
  <c r="N54" i="1"/>
  <c r="N53" i="1"/>
  <c r="N52" i="1"/>
  <c r="N51" i="1"/>
  <c r="N50" i="1"/>
  <c r="N49" i="1"/>
  <c r="N48" i="1"/>
  <c r="M46" i="1"/>
  <c r="L46" i="1"/>
  <c r="K46" i="1"/>
  <c r="J46" i="1"/>
  <c r="I46" i="1"/>
  <c r="H46" i="1"/>
  <c r="G46" i="1"/>
  <c r="F46" i="1"/>
  <c r="E46" i="1"/>
  <c r="D46" i="1"/>
  <c r="N45" i="1"/>
  <c r="N44" i="1"/>
  <c r="N43" i="1"/>
  <c r="N42" i="1"/>
  <c r="N41" i="1"/>
  <c r="M40" i="1"/>
  <c r="L40" i="1"/>
  <c r="K40" i="1"/>
  <c r="J40" i="1"/>
  <c r="I40" i="1"/>
  <c r="H40" i="1"/>
  <c r="G40" i="1"/>
  <c r="F40" i="1"/>
  <c r="E40" i="1"/>
  <c r="D40" i="1"/>
  <c r="N39" i="1"/>
  <c r="N38" i="1"/>
  <c r="M37" i="1"/>
  <c r="L37" i="1"/>
  <c r="K37" i="1"/>
  <c r="J37" i="1"/>
  <c r="I37" i="1"/>
  <c r="H37" i="1"/>
  <c r="G37" i="1"/>
  <c r="F37" i="1"/>
  <c r="E37" i="1"/>
  <c r="D37" i="1"/>
  <c r="N36" i="1"/>
  <c r="N35" i="1"/>
  <c r="N34" i="1"/>
  <c r="N33" i="1"/>
  <c r="N32" i="1"/>
  <c r="N31" i="1"/>
  <c r="N30" i="1"/>
  <c r="M29" i="1"/>
  <c r="L29" i="1"/>
  <c r="K29" i="1"/>
  <c r="J29" i="1"/>
  <c r="I29" i="1"/>
  <c r="H29" i="1"/>
  <c r="G29" i="1"/>
  <c r="F29" i="1"/>
  <c r="E29" i="1"/>
  <c r="D29" i="1"/>
  <c r="N28" i="1"/>
  <c r="N27" i="1"/>
  <c r="M26" i="1"/>
  <c r="M47" i="1" s="1"/>
  <c r="L26" i="1"/>
  <c r="L47" i="1" s="1"/>
  <c r="K26" i="1"/>
  <c r="J26" i="1"/>
  <c r="I26" i="1"/>
  <c r="H26" i="1"/>
  <c r="G26" i="1"/>
  <c r="F26" i="1"/>
  <c r="E26" i="1"/>
  <c r="E47" i="1" s="1"/>
  <c r="D26" i="1"/>
  <c r="N25" i="1"/>
  <c r="N24" i="1"/>
  <c r="AJ23" i="1"/>
  <c r="AI23" i="1"/>
  <c r="F13" i="1" s="1"/>
  <c r="AH23" i="1"/>
  <c r="F11" i="1" s="1"/>
  <c r="AG23" i="1"/>
  <c r="AF23" i="1"/>
  <c r="H5" i="1" s="1"/>
  <c r="H18" i="1" s="1"/>
  <c r="H21" i="1" s="1"/>
  <c r="AD23" i="1"/>
  <c r="E17" i="1" s="1"/>
  <c r="N17" i="1" s="1"/>
  <c r="AC23" i="1"/>
  <c r="AB23" i="1"/>
  <c r="AA23" i="1"/>
  <c r="Z23" i="1"/>
  <c r="F5" i="1" s="1"/>
  <c r="X23" i="1"/>
  <c r="W23" i="1"/>
  <c r="V23" i="1"/>
  <c r="D11" i="1" s="1"/>
  <c r="U23" i="1"/>
  <c r="D10" i="1" s="1"/>
  <c r="N10" i="1" s="1"/>
  <c r="R23" i="1"/>
  <c r="Q23" i="1"/>
  <c r="N23" i="1"/>
  <c r="AK22" i="1"/>
  <c r="AE22" i="1"/>
  <c r="S22" i="1"/>
  <c r="AK21" i="1"/>
  <c r="AE21" i="1"/>
  <c r="S21" i="1"/>
  <c r="AK20" i="1"/>
  <c r="S20" i="1"/>
  <c r="M20" i="1"/>
  <c r="M21" i="1" s="1"/>
  <c r="L20" i="1"/>
  <c r="K20" i="1"/>
  <c r="J20" i="1"/>
  <c r="I20" i="1"/>
  <c r="H20" i="1"/>
  <c r="G20" i="1"/>
  <c r="F20" i="1"/>
  <c r="E20" i="1"/>
  <c r="D20" i="1"/>
  <c r="AK19" i="1"/>
  <c r="AE19" i="1"/>
  <c r="S19" i="1"/>
  <c r="N19" i="1"/>
  <c r="AK18" i="1"/>
  <c r="AE18" i="1"/>
  <c r="S18" i="1"/>
  <c r="M18" i="1"/>
  <c r="L18" i="1"/>
  <c r="K18" i="1"/>
  <c r="I18" i="1"/>
  <c r="I21" i="1" s="1"/>
  <c r="G18" i="1"/>
  <c r="G21" i="1" s="1"/>
  <c r="AK17" i="1"/>
  <c r="AE17" i="1"/>
  <c r="Y17" i="1"/>
  <c r="S17" i="1"/>
  <c r="F17" i="1"/>
  <c r="AK16" i="1"/>
  <c r="AE16" i="1"/>
  <c r="Y16" i="1"/>
  <c r="S16" i="1"/>
  <c r="N16" i="1"/>
  <c r="AK15" i="1"/>
  <c r="AE15" i="1"/>
  <c r="S15" i="1"/>
  <c r="N15" i="1"/>
  <c r="AK14" i="1"/>
  <c r="S14" i="1"/>
  <c r="N14" i="1"/>
  <c r="AK13" i="1"/>
  <c r="S13" i="1"/>
  <c r="E13" i="1"/>
  <c r="N13" i="1" s="1"/>
  <c r="AK12" i="1"/>
  <c r="S12" i="1"/>
  <c r="N12" i="1"/>
  <c r="AK11" i="1"/>
  <c r="S11" i="1"/>
  <c r="E11" i="1"/>
  <c r="AK10" i="1"/>
  <c r="S10" i="1"/>
  <c r="F10" i="1"/>
  <c r="E10" i="1"/>
  <c r="AK9" i="1"/>
  <c r="S9" i="1"/>
  <c r="N9" i="1"/>
  <c r="S8" i="1"/>
  <c r="N8" i="1"/>
  <c r="AK7" i="1"/>
  <c r="Y7" i="1"/>
  <c r="S7" i="1"/>
  <c r="N7" i="1"/>
  <c r="AK6" i="1"/>
  <c r="S6" i="1"/>
  <c r="N6" i="1"/>
  <c r="T4" i="1"/>
  <c r="D8" i="20"/>
  <c r="D9" i="20" s="1"/>
  <c r="C8" i="20"/>
  <c r="C9" i="20" s="1"/>
  <c r="C13" i="20"/>
  <c r="D17" i="20"/>
  <c r="L80" i="4" s="1"/>
  <c r="C30" i="20"/>
  <c r="D20" i="20"/>
  <c r="L82" i="4" s="1"/>
  <c r="AS82" i="4" s="1"/>
  <c r="D13" i="20"/>
  <c r="L77" i="4" s="1"/>
  <c r="AQ29" i="20"/>
  <c r="AQ28" i="20"/>
  <c r="C5" i="20"/>
  <c r="A327" i="19"/>
  <c r="B320" i="19"/>
  <c r="B306" i="19"/>
  <c r="A304" i="19"/>
  <c r="A281" i="19"/>
  <c r="A259" i="19"/>
  <c r="A236" i="19"/>
  <c r="A213" i="19"/>
  <c r="A168" i="19"/>
  <c r="B147" i="19"/>
  <c r="A145" i="19"/>
  <c r="A122" i="19"/>
  <c r="B101" i="19"/>
  <c r="A99" i="19"/>
  <c r="A77" i="19"/>
  <c r="A54" i="19"/>
  <c r="A31" i="19"/>
  <c r="A8" i="19"/>
  <c r="B30" i="17"/>
  <c r="A28" i="17"/>
  <c r="A5" i="17"/>
  <c r="B99" i="16"/>
  <c r="A97" i="16"/>
  <c r="A74" i="16"/>
  <c r="A51" i="16"/>
  <c r="A28" i="16"/>
  <c r="A5" i="16"/>
  <c r="B29" i="15"/>
  <c r="B29" i="14"/>
  <c r="C19" i="14"/>
  <c r="P18" i="14"/>
  <c r="Q18" i="14" s="1"/>
  <c r="P17" i="14"/>
  <c r="Q17" i="14" s="1"/>
  <c r="C30" i="13"/>
  <c r="F30" i="13"/>
  <c r="E30" i="13"/>
  <c r="D30" i="13"/>
  <c r="F25" i="13"/>
  <c r="E25" i="13"/>
  <c r="D25" i="13"/>
  <c r="C25" i="13"/>
  <c r="C15" i="13"/>
  <c r="C17" i="13" s="1"/>
  <c r="D13" i="13"/>
  <c r="E13" i="13" s="1"/>
  <c r="F13" i="13" s="1"/>
  <c r="D9" i="13"/>
  <c r="C27" i="12"/>
  <c r="D27" i="12" s="1"/>
  <c r="C26" i="12"/>
  <c r="D26" i="12" s="1"/>
  <c r="B26" i="12"/>
  <c r="B28" i="12" s="1"/>
  <c r="D24" i="12"/>
  <c r="C24" i="12"/>
  <c r="B24" i="12"/>
  <c r="U19" i="11"/>
  <c r="U11" i="11"/>
  <c r="U20" i="11"/>
  <c r="U18" i="11"/>
  <c r="U17" i="11"/>
  <c r="U16" i="11"/>
  <c r="U14" i="11"/>
  <c r="U10" i="11"/>
  <c r="U9" i="11"/>
  <c r="U8" i="11"/>
  <c r="U6" i="11"/>
  <c r="AD12" i="10"/>
  <c r="AD14" i="10"/>
  <c r="AD16" i="10"/>
  <c r="AD17" i="10"/>
  <c r="AD18" i="10"/>
  <c r="AD20" i="10"/>
  <c r="AD21" i="10"/>
  <c r="AD29" i="10"/>
  <c r="AD31" i="10"/>
  <c r="AD33" i="10"/>
  <c r="AD35" i="10"/>
  <c r="Y12" i="10"/>
  <c r="Y14" i="10"/>
  <c r="Y16" i="10"/>
  <c r="Y18" i="10"/>
  <c r="Y20" i="10"/>
  <c r="Y21" i="10"/>
  <c r="Y29" i="10"/>
  <c r="Y31" i="10"/>
  <c r="Y33" i="10"/>
  <c r="Y35" i="10"/>
  <c r="X23" i="10"/>
  <c r="Y23" i="10" s="1"/>
  <c r="X24" i="10"/>
  <c r="Y24" i="10" s="1"/>
  <c r="X26" i="10"/>
  <c r="Y26" i="10" s="1"/>
  <c r="X27" i="10"/>
  <c r="Y27" i="10" s="1"/>
  <c r="X28" i="10"/>
  <c r="X22" i="10"/>
  <c r="Y22" i="10" s="1"/>
  <c r="X17" i="10"/>
  <c r="Y17" i="10" s="1"/>
  <c r="X7" i="10"/>
  <c r="Y7" i="10" s="1"/>
  <c r="X8" i="10"/>
  <c r="Y8" i="10" s="1"/>
  <c r="X11" i="10"/>
  <c r="Y11" i="10" s="1"/>
  <c r="J12" i="10"/>
  <c r="J14" i="10"/>
  <c r="J16" i="10"/>
  <c r="J18" i="10"/>
  <c r="J20" i="10"/>
  <c r="J21" i="10"/>
  <c r="J29" i="10"/>
  <c r="J31" i="10"/>
  <c r="J33" i="10"/>
  <c r="J35" i="10"/>
  <c r="E12" i="10"/>
  <c r="E14" i="10"/>
  <c r="E20" i="10"/>
  <c r="E29" i="10"/>
  <c r="E31" i="10"/>
  <c r="E33" i="10"/>
  <c r="E35" i="10"/>
  <c r="D18" i="10"/>
  <c r="E18" i="10" s="1"/>
  <c r="D16" i="10"/>
  <c r="E16" i="10" s="1"/>
  <c r="AJ32" i="10"/>
  <c r="AJ30" i="10"/>
  <c r="AJ27" i="10"/>
  <c r="AJ25" i="10"/>
  <c r="AJ22" i="10"/>
  <c r="AJ19" i="10"/>
  <c r="AK17" i="10"/>
  <c r="AJ15" i="10"/>
  <c r="AK8" i="10"/>
  <c r="AJ7" i="10"/>
  <c r="AK6" i="10"/>
  <c r="AJ5" i="10"/>
  <c r="T30" i="10" l="1"/>
  <c r="AI27" i="10"/>
  <c r="AI24" i="10"/>
  <c r="AI28" i="10"/>
  <c r="S15" i="10"/>
  <c r="T15" i="10" s="1"/>
  <c r="S13" i="10"/>
  <c r="S19" i="10" s="1"/>
  <c r="T19" i="10" s="1"/>
  <c r="T32" i="10"/>
  <c r="T4" i="10"/>
  <c r="T9" i="10"/>
  <c r="N36" i="10"/>
  <c r="O36" i="10" s="1"/>
  <c r="O32" i="10"/>
  <c r="N13" i="10"/>
  <c r="O13" i="10" s="1"/>
  <c r="AI13" i="10" s="1"/>
  <c r="O30" i="10"/>
  <c r="O4" i="10"/>
  <c r="AI4" i="10" s="1"/>
  <c r="AH4" i="10" s="1"/>
  <c r="O23" i="10"/>
  <c r="AI23" i="10" s="1"/>
  <c r="N15" i="10"/>
  <c r="O15" i="10" s="1"/>
  <c r="AI15" i="10" s="1"/>
  <c r="X32" i="10"/>
  <c r="Y32" i="10" s="1"/>
  <c r="U7" i="11"/>
  <c r="U15" i="11"/>
  <c r="C23" i="7"/>
  <c r="C29" i="7"/>
  <c r="C27" i="7"/>
  <c r="G29" i="26"/>
  <c r="G34" i="26" s="1"/>
  <c r="C21" i="26"/>
  <c r="C23" i="26" s="1"/>
  <c r="G34" i="25"/>
  <c r="C23" i="25"/>
  <c r="C29" i="25"/>
  <c r="C27" i="26"/>
  <c r="B76" i="18"/>
  <c r="B75" i="23"/>
  <c r="B267" i="24"/>
  <c r="B198" i="24"/>
  <c r="B83" i="24"/>
  <c r="B38" i="24"/>
  <c r="B152" i="24"/>
  <c r="B25" i="24"/>
  <c r="B61" i="24"/>
  <c r="B71" i="24"/>
  <c r="B279" i="24" s="1"/>
  <c r="B129" i="24"/>
  <c r="B139" i="24"/>
  <c r="B175" i="24"/>
  <c r="B185" i="24"/>
  <c r="B106" i="24"/>
  <c r="B116" i="24"/>
  <c r="B162" i="24"/>
  <c r="B48" i="24"/>
  <c r="B15" i="24"/>
  <c r="B71" i="17"/>
  <c r="B61" i="17"/>
  <c r="B163" i="16"/>
  <c r="B153" i="16"/>
  <c r="B140" i="16"/>
  <c r="B130" i="16"/>
  <c r="L213" i="3"/>
  <c r="N213" i="3"/>
  <c r="M101" i="3"/>
  <c r="L174" i="3"/>
  <c r="AN33" i="3"/>
  <c r="K22" i="3" s="1"/>
  <c r="AT33" i="3"/>
  <c r="O22" i="3" s="1"/>
  <c r="L47" i="3"/>
  <c r="M213" i="3"/>
  <c r="L21" i="3"/>
  <c r="M47" i="3"/>
  <c r="L101" i="3"/>
  <c r="M211" i="3"/>
  <c r="N174" i="3"/>
  <c r="N211" i="3" s="1"/>
  <c r="N47" i="3"/>
  <c r="D30" i="20"/>
  <c r="L85" i="4" s="1"/>
  <c r="AS85" i="4" s="1"/>
  <c r="C17" i="20"/>
  <c r="C18" i="20" s="1"/>
  <c r="V47" i="4"/>
  <c r="V99" i="4" s="1"/>
  <c r="K21" i="4"/>
  <c r="K135" i="4" s="1"/>
  <c r="K137" i="4" s="1"/>
  <c r="T24" i="2"/>
  <c r="D5" i="2" s="1"/>
  <c r="N29" i="1"/>
  <c r="N56" i="1"/>
  <c r="L190" i="1"/>
  <c r="N242" i="1"/>
  <c r="L211" i="3"/>
  <c r="X213" i="4"/>
  <c r="H213" i="4"/>
  <c r="P213" i="4"/>
  <c r="N107" i="1"/>
  <c r="H47" i="2"/>
  <c r="N86" i="2"/>
  <c r="N130" i="2"/>
  <c r="Y21" i="4"/>
  <c r="AQ30" i="20"/>
  <c r="C31" i="20"/>
  <c r="N144" i="1"/>
  <c r="F18" i="21"/>
  <c r="F21" i="21" s="1"/>
  <c r="N101" i="3"/>
  <c r="P246" i="4"/>
  <c r="P248" i="4" s="1"/>
  <c r="S133" i="4"/>
  <c r="K21" i="1"/>
  <c r="H133" i="1"/>
  <c r="N123" i="1"/>
  <c r="F124" i="1"/>
  <c r="F133" i="1" s="1"/>
  <c r="N208" i="1"/>
  <c r="U101" i="4"/>
  <c r="N114" i="1"/>
  <c r="N10" i="22"/>
  <c r="J21" i="1"/>
  <c r="F213" i="1"/>
  <c r="L21" i="2"/>
  <c r="L99" i="2" s="1"/>
  <c r="P236" i="4"/>
  <c r="P245" i="4" s="1"/>
  <c r="T190" i="4"/>
  <c r="T213" i="4"/>
  <c r="N20" i="1"/>
  <c r="L21" i="1"/>
  <c r="E101" i="1"/>
  <c r="M101" i="1"/>
  <c r="N96" i="1"/>
  <c r="G213" i="1"/>
  <c r="N187" i="1"/>
  <c r="K236" i="1"/>
  <c r="K245" i="1" s="1"/>
  <c r="E21" i="2"/>
  <c r="M21" i="2"/>
  <c r="M135" i="2" s="1"/>
  <c r="M137" i="2" s="1"/>
  <c r="K124" i="2"/>
  <c r="K133" i="2" s="1"/>
  <c r="N187" i="2"/>
  <c r="N242" i="2"/>
  <c r="J21" i="4"/>
  <c r="H287" i="4"/>
  <c r="O236" i="4"/>
  <c r="Z213" i="4"/>
  <c r="J213" i="4"/>
  <c r="AA190" i="4"/>
  <c r="AA209" i="4" s="1"/>
  <c r="K190" i="4"/>
  <c r="V269" i="4"/>
  <c r="B170" i="19" s="1"/>
  <c r="AK23" i="21"/>
  <c r="F22" i="21" s="1"/>
  <c r="N10" i="21"/>
  <c r="J101" i="21"/>
  <c r="N86" i="21"/>
  <c r="K124" i="21"/>
  <c r="K133" i="21" s="1"/>
  <c r="K135" i="21" s="1"/>
  <c r="K137" i="21" s="1"/>
  <c r="N172" i="21"/>
  <c r="N187" i="21"/>
  <c r="L236" i="21"/>
  <c r="L245" i="21" s="1"/>
  <c r="N224" i="21"/>
  <c r="N20" i="22"/>
  <c r="N81" i="22"/>
  <c r="D124" i="22"/>
  <c r="L124" i="22"/>
  <c r="L133" i="22" s="1"/>
  <c r="L135" i="22" s="1"/>
  <c r="L137" i="22" s="1"/>
  <c r="N114" i="22"/>
  <c r="N160" i="22"/>
  <c r="J174" i="22"/>
  <c r="N196" i="22"/>
  <c r="N235" i="22"/>
  <c r="L209" i="3"/>
  <c r="X236" i="4"/>
  <c r="X245" i="4" s="1"/>
  <c r="L190" i="4"/>
  <c r="L246" i="4" s="1"/>
  <c r="L248" i="4" s="1"/>
  <c r="K124" i="4"/>
  <c r="K133" i="4" s="1"/>
  <c r="I21" i="21"/>
  <c r="I97" i="21" s="1"/>
  <c r="G47" i="1"/>
  <c r="F101" i="1"/>
  <c r="I213" i="1"/>
  <c r="L236" i="1"/>
  <c r="L245" i="1" s="1"/>
  <c r="N224" i="1"/>
  <c r="H280" i="4"/>
  <c r="Y190" i="4"/>
  <c r="Y246" i="4" s="1"/>
  <c r="Y248" i="4" s="1"/>
  <c r="Q190" i="4"/>
  <c r="Z190" i="4"/>
  <c r="R190" i="4"/>
  <c r="J190" i="4"/>
  <c r="Y174" i="4"/>
  <c r="Q174" i="4"/>
  <c r="I174" i="4"/>
  <c r="I209" i="4" s="1"/>
  <c r="X101" i="4"/>
  <c r="R21" i="4"/>
  <c r="L21" i="21"/>
  <c r="N17" i="21"/>
  <c r="L124" i="21"/>
  <c r="L133" i="21" s="1"/>
  <c r="E213" i="21"/>
  <c r="M213" i="21"/>
  <c r="I174" i="21"/>
  <c r="J190" i="21"/>
  <c r="J211" i="21" s="1"/>
  <c r="N208" i="21"/>
  <c r="M236" i="21"/>
  <c r="M245" i="21" s="1"/>
  <c r="N242" i="21"/>
  <c r="S23" i="22"/>
  <c r="T25" i="22" s="1"/>
  <c r="F47" i="22"/>
  <c r="N96" i="22"/>
  <c r="E124" i="22"/>
  <c r="E133" i="22" s="1"/>
  <c r="M124" i="22"/>
  <c r="M133" i="22" s="1"/>
  <c r="M135" i="22" s="1"/>
  <c r="M137" i="22" s="1"/>
  <c r="N184" i="22"/>
  <c r="G236" i="22"/>
  <c r="G245" i="22" s="1"/>
  <c r="N242" i="22"/>
  <c r="N21" i="3"/>
  <c r="M21" i="3"/>
  <c r="N40" i="21"/>
  <c r="N81" i="21"/>
  <c r="N101" i="21" s="1"/>
  <c r="G47" i="22"/>
  <c r="G97" i="22" s="1"/>
  <c r="I133" i="1"/>
  <c r="J213" i="1"/>
  <c r="I190" i="1"/>
  <c r="N202" i="1"/>
  <c r="N235" i="1"/>
  <c r="H21" i="2"/>
  <c r="I47" i="2"/>
  <c r="I97" i="2" s="1"/>
  <c r="N107" i="2"/>
  <c r="N114" i="2"/>
  <c r="L133" i="2"/>
  <c r="E213" i="2"/>
  <c r="M213" i="2"/>
  <c r="K190" i="2"/>
  <c r="AS235" i="4"/>
  <c r="AS130" i="4"/>
  <c r="N21" i="4"/>
  <c r="M21" i="21"/>
  <c r="F47" i="21"/>
  <c r="N96" i="21"/>
  <c r="K174" i="21"/>
  <c r="N196" i="21"/>
  <c r="G236" i="21"/>
  <c r="G245" i="21" s="1"/>
  <c r="N227" i="21"/>
  <c r="H47" i="22"/>
  <c r="H97" i="22" s="1"/>
  <c r="N29" i="22"/>
  <c r="K174" i="22"/>
  <c r="G190" i="22"/>
  <c r="I236" i="22"/>
  <c r="I245" i="22" s="1"/>
  <c r="M47" i="21"/>
  <c r="K190" i="21"/>
  <c r="N235" i="21"/>
  <c r="D28" i="12"/>
  <c r="J124" i="1"/>
  <c r="J133" i="1" s="1"/>
  <c r="N130" i="1"/>
  <c r="F190" i="1"/>
  <c r="D213" i="1"/>
  <c r="L213" i="1"/>
  <c r="I21" i="2"/>
  <c r="J47" i="2"/>
  <c r="J99" i="2" s="1"/>
  <c r="M101" i="2"/>
  <c r="G124" i="2"/>
  <c r="G133" i="2" s="1"/>
  <c r="D190" i="2"/>
  <c r="L190" i="2"/>
  <c r="J236" i="2"/>
  <c r="J245" i="2" s="1"/>
  <c r="D236" i="2"/>
  <c r="N236" i="2" s="1"/>
  <c r="L236" i="2"/>
  <c r="L245" i="2" s="1"/>
  <c r="Q124" i="4"/>
  <c r="V124" i="4"/>
  <c r="V133" i="4" s="1"/>
  <c r="N124" i="4"/>
  <c r="N133" i="4" s="1"/>
  <c r="F124" i="4"/>
  <c r="F133" i="4" s="1"/>
  <c r="K101" i="4"/>
  <c r="G47" i="21"/>
  <c r="F101" i="21"/>
  <c r="G124" i="21"/>
  <c r="G133" i="21" s="1"/>
  <c r="N123" i="21"/>
  <c r="E190" i="21"/>
  <c r="E209" i="21" s="1"/>
  <c r="M190" i="21"/>
  <c r="H236" i="21"/>
  <c r="H245" i="21" s="1"/>
  <c r="N11" i="22"/>
  <c r="I47" i="22"/>
  <c r="H124" i="22"/>
  <c r="H133" i="22" s="1"/>
  <c r="N123" i="22"/>
  <c r="J213" i="22"/>
  <c r="F174" i="22"/>
  <c r="F211" i="22" s="1"/>
  <c r="D190" i="22"/>
  <c r="L190" i="22"/>
  <c r="J236" i="22"/>
  <c r="J245" i="22" s="1"/>
  <c r="M209" i="3"/>
  <c r="N20" i="21"/>
  <c r="N26" i="21"/>
  <c r="N202" i="21"/>
  <c r="F190" i="22"/>
  <c r="N190" i="22" s="1"/>
  <c r="N227" i="22"/>
  <c r="K47" i="1"/>
  <c r="N86" i="1"/>
  <c r="N172" i="1"/>
  <c r="N227" i="1"/>
  <c r="F101" i="2"/>
  <c r="Z236" i="4"/>
  <c r="Z245" i="4" s="1"/>
  <c r="R236" i="4"/>
  <c r="R245" i="4" s="1"/>
  <c r="J236" i="4"/>
  <c r="J245" i="4" s="1"/>
  <c r="U236" i="4"/>
  <c r="U245" i="4" s="1"/>
  <c r="M236" i="4"/>
  <c r="M245" i="4" s="1"/>
  <c r="E236" i="4"/>
  <c r="U190" i="4"/>
  <c r="M190" i="4"/>
  <c r="V190" i="4"/>
  <c r="V211" i="4" s="1"/>
  <c r="F190" i="4"/>
  <c r="F209" i="4" s="1"/>
  <c r="U174" i="4"/>
  <c r="E174" i="4"/>
  <c r="X124" i="4"/>
  <c r="X133" i="4" s="1"/>
  <c r="P124" i="4"/>
  <c r="P133" i="4" s="1"/>
  <c r="H124" i="4"/>
  <c r="H133" i="4" s="1"/>
  <c r="U124" i="4"/>
  <c r="M124" i="4"/>
  <c r="T101" i="4"/>
  <c r="V21" i="4"/>
  <c r="H21" i="21"/>
  <c r="E18" i="21"/>
  <c r="E21" i="21" s="1"/>
  <c r="N56" i="21"/>
  <c r="G101" i="21"/>
  <c r="H124" i="21"/>
  <c r="H133" i="21" s="1"/>
  <c r="I213" i="21"/>
  <c r="M174" i="21"/>
  <c r="M246" i="21" s="1"/>
  <c r="M248" i="21" s="1"/>
  <c r="I236" i="21"/>
  <c r="I245" i="21" s="1"/>
  <c r="AE23" i="22"/>
  <c r="E22" i="22" s="1"/>
  <c r="J21" i="22"/>
  <c r="J47" i="22"/>
  <c r="I124" i="22"/>
  <c r="I133" i="22" s="1"/>
  <c r="N130" i="22"/>
  <c r="K213" i="22"/>
  <c r="K236" i="22"/>
  <c r="K245" i="22" s="1"/>
  <c r="K246" i="22" s="1"/>
  <c r="K248" i="22" s="1"/>
  <c r="N224" i="22"/>
  <c r="H236" i="4"/>
  <c r="H245" i="4" s="1"/>
  <c r="AA124" i="4"/>
  <c r="AA133" i="4" s="1"/>
  <c r="J97" i="21"/>
  <c r="N46" i="22"/>
  <c r="N202" i="22"/>
  <c r="AZ33" i="3"/>
  <c r="N22" i="3" s="1"/>
  <c r="W36" i="3"/>
  <c r="O5" i="3"/>
  <c r="O18" i="3" s="1"/>
  <c r="O21" i="3" s="1"/>
  <c r="N40" i="1"/>
  <c r="J47" i="1"/>
  <c r="J135" i="1" s="1"/>
  <c r="I47" i="1"/>
  <c r="I135" i="1" s="1"/>
  <c r="H47" i="1"/>
  <c r="N37" i="1"/>
  <c r="AQ23" i="1"/>
  <c r="J22" i="1" s="1"/>
  <c r="AE23" i="1"/>
  <c r="F22" i="1" s="1"/>
  <c r="S23" i="1"/>
  <c r="T25" i="1" s="1"/>
  <c r="N37" i="22"/>
  <c r="D47" i="22"/>
  <c r="N47" i="22" s="1"/>
  <c r="Y23" i="22"/>
  <c r="D22" i="22" s="1"/>
  <c r="N22" i="22" s="1"/>
  <c r="N46" i="21"/>
  <c r="N37" i="21"/>
  <c r="T23" i="21"/>
  <c r="D5" i="21" s="1"/>
  <c r="D18" i="21" s="1"/>
  <c r="Y23" i="21"/>
  <c r="T26" i="21" s="1"/>
  <c r="D213" i="2"/>
  <c r="H213" i="2"/>
  <c r="L213" i="2"/>
  <c r="F213" i="2"/>
  <c r="J213" i="2"/>
  <c r="F47" i="2"/>
  <c r="F99" i="2" s="1"/>
  <c r="J97" i="22"/>
  <c r="K97" i="22"/>
  <c r="K135" i="22"/>
  <c r="K137" i="22" s="1"/>
  <c r="L97" i="22"/>
  <c r="L99" i="22"/>
  <c r="N26" i="22"/>
  <c r="K99" i="22"/>
  <c r="N148" i="22"/>
  <c r="D154" i="22"/>
  <c r="H246" i="22"/>
  <c r="H248" i="22" s="1"/>
  <c r="H209" i="22"/>
  <c r="H211" i="22"/>
  <c r="L246" i="22"/>
  <c r="L248" i="22" s="1"/>
  <c r="L209" i="22"/>
  <c r="L211" i="22"/>
  <c r="K211" i="22"/>
  <c r="K209" i="22"/>
  <c r="F18" i="22"/>
  <c r="F21" i="22" s="1"/>
  <c r="N21" i="22" s="1"/>
  <c r="N13" i="22"/>
  <c r="N40" i="22"/>
  <c r="D101" i="22"/>
  <c r="F124" i="22"/>
  <c r="F133" i="22" s="1"/>
  <c r="J124" i="22"/>
  <c r="J133" i="22" s="1"/>
  <c r="N107" i="22"/>
  <c r="G133" i="22"/>
  <c r="E209" i="22"/>
  <c r="E211" i="22"/>
  <c r="I246" i="22"/>
  <c r="I248" i="22" s="1"/>
  <c r="I209" i="22"/>
  <c r="I211" i="22"/>
  <c r="M246" i="22"/>
  <c r="M248" i="22" s="1"/>
  <c r="M209" i="22"/>
  <c r="M211" i="22"/>
  <c r="N213" i="22"/>
  <c r="E18" i="22"/>
  <c r="E21" i="22" s="1"/>
  <c r="N5" i="22"/>
  <c r="G135" i="22"/>
  <c r="G137" i="22" s="1"/>
  <c r="AK23" i="22"/>
  <c r="F22" i="22" s="1"/>
  <c r="I97" i="22"/>
  <c r="I135" i="22"/>
  <c r="I137" i="22" s="1"/>
  <c r="I99" i="22"/>
  <c r="M97" i="22"/>
  <c r="M99" i="22"/>
  <c r="E101" i="22"/>
  <c r="I101" i="22"/>
  <c r="M101" i="22"/>
  <c r="G211" i="22"/>
  <c r="G246" i="22"/>
  <c r="G248" i="22" s="1"/>
  <c r="G209" i="22"/>
  <c r="N18" i="22"/>
  <c r="J135" i="22"/>
  <c r="J137" i="22" s="1"/>
  <c r="J99" i="22"/>
  <c r="N56" i="22"/>
  <c r="D73" i="22"/>
  <c r="N73" i="22" s="1"/>
  <c r="N61" i="22"/>
  <c r="N86" i="22"/>
  <c r="N101" i="22" s="1"/>
  <c r="D133" i="22"/>
  <c r="J211" i="22"/>
  <c r="J246" i="22"/>
  <c r="J248" i="22" s="1"/>
  <c r="J209" i="22"/>
  <c r="N144" i="22"/>
  <c r="N219" i="22"/>
  <c r="F213" i="22"/>
  <c r="N163" i="22"/>
  <c r="I211" i="21"/>
  <c r="I246" i="21"/>
  <c r="I248" i="21" s="1"/>
  <c r="N160" i="21"/>
  <c r="N213" i="21" s="1"/>
  <c r="E174" i="21"/>
  <c r="E211" i="21" s="1"/>
  <c r="N163" i="21"/>
  <c r="AE23" i="21"/>
  <c r="E22" i="21" s="1"/>
  <c r="E47" i="21"/>
  <c r="E99" i="21" s="1"/>
  <c r="G246" i="21"/>
  <c r="G248" i="21" s="1"/>
  <c r="G209" i="21"/>
  <c r="G211" i="21"/>
  <c r="F174" i="21"/>
  <c r="F209" i="21" s="1"/>
  <c r="F97" i="21"/>
  <c r="G97" i="21"/>
  <c r="G135" i="21"/>
  <c r="G137" i="21" s="1"/>
  <c r="G99" i="21"/>
  <c r="F99" i="21"/>
  <c r="D124" i="21"/>
  <c r="N114" i="21"/>
  <c r="F133" i="21"/>
  <c r="F135" i="21" s="1"/>
  <c r="D213" i="21"/>
  <c r="H213" i="21"/>
  <c r="L213" i="21"/>
  <c r="N190" i="21"/>
  <c r="N5" i="21"/>
  <c r="S23" i="21"/>
  <c r="T25" i="21" s="1"/>
  <c r="I135" i="21"/>
  <c r="I137" i="21" s="1"/>
  <c r="I99" i="21"/>
  <c r="M135" i="21"/>
  <c r="M137" i="21" s="1"/>
  <c r="M99" i="21"/>
  <c r="K97" i="21"/>
  <c r="K99" i="21"/>
  <c r="D47" i="21"/>
  <c r="H47" i="21"/>
  <c r="H97" i="21" s="1"/>
  <c r="L47" i="21"/>
  <c r="L135" i="21" s="1"/>
  <c r="L137" i="21" s="1"/>
  <c r="N29" i="21"/>
  <c r="N73" i="21"/>
  <c r="J99" i="21"/>
  <c r="E124" i="21"/>
  <c r="E133" i="21" s="1"/>
  <c r="N107" i="21"/>
  <c r="J133" i="21"/>
  <c r="J135" i="21" s="1"/>
  <c r="J137" i="21" s="1"/>
  <c r="D148" i="21"/>
  <c r="N144" i="21"/>
  <c r="H246" i="21"/>
  <c r="H248" i="21" s="1"/>
  <c r="H209" i="21"/>
  <c r="H211" i="21"/>
  <c r="L246" i="21"/>
  <c r="L248" i="21" s="1"/>
  <c r="L209" i="21"/>
  <c r="L211" i="21"/>
  <c r="K246" i="21"/>
  <c r="K248" i="21" s="1"/>
  <c r="K209" i="21"/>
  <c r="K211" i="21"/>
  <c r="N184" i="21"/>
  <c r="I209" i="21"/>
  <c r="D101" i="21"/>
  <c r="N219" i="21"/>
  <c r="N61" i="21"/>
  <c r="J21" i="2"/>
  <c r="N37" i="2"/>
  <c r="L47" i="2"/>
  <c r="D73" i="2"/>
  <c r="N73" i="2" s="1"/>
  <c r="I213" i="2"/>
  <c r="N208" i="2"/>
  <c r="N219" i="2"/>
  <c r="N227" i="2"/>
  <c r="N235" i="2"/>
  <c r="E101" i="2"/>
  <c r="G21" i="2"/>
  <c r="K21" i="2"/>
  <c r="K97" i="2" s="1"/>
  <c r="N20" i="2"/>
  <c r="N29" i="2"/>
  <c r="N56" i="2"/>
  <c r="I101" i="2"/>
  <c r="H124" i="2"/>
  <c r="H133" i="2" s="1"/>
  <c r="H135" i="2" s="1"/>
  <c r="H137" i="2" s="1"/>
  <c r="N144" i="2"/>
  <c r="F174" i="2"/>
  <c r="J174" i="2"/>
  <c r="J246" i="2" s="1"/>
  <c r="J248" i="2" s="1"/>
  <c r="N172" i="2"/>
  <c r="H174" i="2"/>
  <c r="J190" i="2"/>
  <c r="N202" i="2"/>
  <c r="G236" i="2"/>
  <c r="G245" i="2" s="1"/>
  <c r="G246" i="2" s="1"/>
  <c r="G248" i="2" s="1"/>
  <c r="K236" i="2"/>
  <c r="K245" i="2" s="1"/>
  <c r="I236" i="2"/>
  <c r="I245" i="2" s="1"/>
  <c r="N190" i="2"/>
  <c r="K47" i="2"/>
  <c r="J101" i="2"/>
  <c r="G213" i="2"/>
  <c r="K213" i="2"/>
  <c r="K174" i="2"/>
  <c r="N196" i="2"/>
  <c r="H236" i="2"/>
  <c r="H245" i="2" s="1"/>
  <c r="H246" i="2" s="1"/>
  <c r="H248" i="2" s="1"/>
  <c r="S24" i="2"/>
  <c r="AA174" i="4"/>
  <c r="R47" i="4"/>
  <c r="F47" i="4"/>
  <c r="J47" i="4"/>
  <c r="N47" i="4"/>
  <c r="I47" i="4"/>
  <c r="Z16" i="4"/>
  <c r="Z21" i="4" s="1"/>
  <c r="Z97" i="4" s="1"/>
  <c r="Q16" i="4"/>
  <c r="Q21" i="4" s="1"/>
  <c r="T16" i="4"/>
  <c r="AS18" i="4"/>
  <c r="L20" i="4"/>
  <c r="E9" i="4"/>
  <c r="E16" i="4" s="1"/>
  <c r="N46" i="2"/>
  <c r="N40" i="2"/>
  <c r="N26" i="2"/>
  <c r="D18" i="2"/>
  <c r="N18" i="2" s="1"/>
  <c r="Y24" i="2"/>
  <c r="D22" i="2" s="1"/>
  <c r="N22" i="2" s="1"/>
  <c r="N46" i="1"/>
  <c r="D47" i="1"/>
  <c r="F47" i="1"/>
  <c r="N11" i="1"/>
  <c r="F18" i="1"/>
  <c r="F21" i="1" s="1"/>
  <c r="N5" i="1"/>
  <c r="AK23" i="1"/>
  <c r="H22" i="1" s="1"/>
  <c r="B76" i="16" s="1"/>
  <c r="Y23" i="1"/>
  <c r="AS77" i="4"/>
  <c r="Y47" i="4"/>
  <c r="Y97" i="4" s="1"/>
  <c r="Q47" i="4"/>
  <c r="AS29" i="4"/>
  <c r="L81" i="4"/>
  <c r="O16" i="4"/>
  <c r="Z286" i="4"/>
  <c r="Z22" i="4" s="1"/>
  <c r="AC269" i="4"/>
  <c r="G16" i="4"/>
  <c r="G21" i="4" s="1"/>
  <c r="AS9" i="4"/>
  <c r="L16" i="4"/>
  <c r="U16" i="4"/>
  <c r="AS269" i="4"/>
  <c r="U22" i="4" s="1"/>
  <c r="H269" i="4"/>
  <c r="I97" i="4"/>
  <c r="AA213" i="4"/>
  <c r="S213" i="4"/>
  <c r="K213" i="4"/>
  <c r="AS144" i="4"/>
  <c r="U133" i="4"/>
  <c r="M133" i="4"/>
  <c r="AS107" i="4"/>
  <c r="V101" i="4"/>
  <c r="N101" i="4"/>
  <c r="AS86" i="4"/>
  <c r="X47" i="4"/>
  <c r="X97" i="4" s="1"/>
  <c r="P47" i="4"/>
  <c r="P135" i="4" s="1"/>
  <c r="P137" i="4" s="1"/>
  <c r="H47" i="4"/>
  <c r="H99" i="4" s="1"/>
  <c r="W47" i="4"/>
  <c r="W99" i="4" s="1"/>
  <c r="O47" i="4"/>
  <c r="G47" i="4"/>
  <c r="W124" i="4"/>
  <c r="W133" i="4" s="1"/>
  <c r="O124" i="4"/>
  <c r="O133" i="4" s="1"/>
  <c r="G124" i="4"/>
  <c r="G133" i="4" s="1"/>
  <c r="AS96" i="4"/>
  <c r="AS40" i="4"/>
  <c r="AS227" i="4"/>
  <c r="L213" i="4"/>
  <c r="Y213" i="4"/>
  <c r="Q213" i="4"/>
  <c r="I213" i="4"/>
  <c r="AS172" i="4"/>
  <c r="L86" i="4"/>
  <c r="AS26" i="4"/>
  <c r="M21" i="4"/>
  <c r="T280" i="4"/>
  <c r="Y236" i="4"/>
  <c r="Y245" i="4" s="1"/>
  <c r="Q236" i="4"/>
  <c r="Q245" i="4" s="1"/>
  <c r="I236" i="4"/>
  <c r="I245" i="4" s="1"/>
  <c r="AS123" i="4"/>
  <c r="Z124" i="4"/>
  <c r="Z133" i="4" s="1"/>
  <c r="R124" i="4"/>
  <c r="R133" i="4" s="1"/>
  <c r="J124" i="4"/>
  <c r="J133" i="4" s="1"/>
  <c r="O101" i="4"/>
  <c r="G101" i="4"/>
  <c r="U47" i="4"/>
  <c r="M47" i="4"/>
  <c r="AS37" i="4"/>
  <c r="T47" i="4"/>
  <c r="L47" i="4"/>
  <c r="U246" i="4"/>
  <c r="U248" i="4" s="1"/>
  <c r="W190" i="4"/>
  <c r="W211" i="4" s="1"/>
  <c r="O190" i="4"/>
  <c r="O211" i="4" s="1"/>
  <c r="G190" i="4"/>
  <c r="G211" i="4" s="1"/>
  <c r="V174" i="4"/>
  <c r="N174" i="4"/>
  <c r="N209" i="4" s="1"/>
  <c r="F174" i="4"/>
  <c r="Y133" i="4"/>
  <c r="Q133" i="4"/>
  <c r="T124" i="4"/>
  <c r="T133" i="4" s="1"/>
  <c r="AS114" i="4"/>
  <c r="Z101" i="4"/>
  <c r="R101" i="4"/>
  <c r="J101" i="4"/>
  <c r="W101" i="4"/>
  <c r="AA236" i="4"/>
  <c r="AA245" i="4" s="1"/>
  <c r="S236" i="4"/>
  <c r="S245" i="4" s="1"/>
  <c r="S246" i="4" s="1"/>
  <c r="S248" i="4" s="1"/>
  <c r="K236" i="4"/>
  <c r="K245" i="4" s="1"/>
  <c r="K246" i="4" s="1"/>
  <c r="K248" i="4" s="1"/>
  <c r="AS196" i="4"/>
  <c r="AS213" i="4" s="1"/>
  <c r="AS187" i="4"/>
  <c r="V213" i="4"/>
  <c r="N213" i="4"/>
  <c r="AS160" i="4"/>
  <c r="Y101" i="4"/>
  <c r="Q101" i="4"/>
  <c r="I101" i="4"/>
  <c r="AS56" i="4"/>
  <c r="AS46" i="4"/>
  <c r="AA47" i="4"/>
  <c r="AA135" i="4" s="1"/>
  <c r="AA137" i="4" s="1"/>
  <c r="S47" i="4"/>
  <c r="K47" i="4"/>
  <c r="U21" i="4"/>
  <c r="T21" i="4"/>
  <c r="U213" i="4"/>
  <c r="M213" i="4"/>
  <c r="E213" i="4"/>
  <c r="T174" i="4"/>
  <c r="T209" i="4" s="1"/>
  <c r="L174" i="4"/>
  <c r="T286" i="4"/>
  <c r="AS202" i="4"/>
  <c r="M209" i="4"/>
  <c r="M211" i="4"/>
  <c r="M246" i="4"/>
  <c r="M248" i="4" s="1"/>
  <c r="E245" i="4"/>
  <c r="W245" i="4"/>
  <c r="AS219" i="4"/>
  <c r="J246" i="4"/>
  <c r="J248" i="4" s="1"/>
  <c r="J209" i="4"/>
  <c r="J211" i="4"/>
  <c r="R97" i="4"/>
  <c r="R99" i="4"/>
  <c r="H97" i="4"/>
  <c r="Z135" i="4"/>
  <c r="Z137" i="4" s="1"/>
  <c r="F16" i="4"/>
  <c r="F21" i="4" s="1"/>
  <c r="AS3" i="4"/>
  <c r="P209" i="4"/>
  <c r="P211" i="4"/>
  <c r="J290" i="4"/>
  <c r="O19" i="4"/>
  <c r="O20" i="4" s="1"/>
  <c r="O245" i="4"/>
  <c r="Z246" i="4"/>
  <c r="Z248" i="4" s="1"/>
  <c r="Z209" i="4"/>
  <c r="Z211" i="4"/>
  <c r="AS224" i="4"/>
  <c r="V209" i="4"/>
  <c r="AS242" i="4"/>
  <c r="X209" i="4"/>
  <c r="X211" i="4"/>
  <c r="Z280" i="4"/>
  <c r="E20" i="4"/>
  <c r="AS20" i="4" s="1"/>
  <c r="AS17" i="4"/>
  <c r="O269" i="4"/>
  <c r="G245" i="4"/>
  <c r="U209" i="4"/>
  <c r="U211" i="4"/>
  <c r="AS73" i="4"/>
  <c r="X246" i="4"/>
  <c r="X248" i="4" s="1"/>
  <c r="R246" i="4"/>
  <c r="R248" i="4" s="1"/>
  <c r="R209" i="4"/>
  <c r="R211" i="4"/>
  <c r="T246" i="4"/>
  <c r="T248" i="4" s="1"/>
  <c r="N280" i="4"/>
  <c r="T22" i="4" s="1"/>
  <c r="V236" i="4"/>
  <c r="V245" i="4" s="1"/>
  <c r="V246" i="4" s="1"/>
  <c r="V248" i="4" s="1"/>
  <c r="N236" i="4"/>
  <c r="N245" i="4" s="1"/>
  <c r="N246" i="4" s="1"/>
  <c r="N248" i="4" s="1"/>
  <c r="F236" i="4"/>
  <c r="F245" i="4" s="1"/>
  <c r="Q246" i="4"/>
  <c r="Q248" i="4" s="1"/>
  <c r="Q209" i="4"/>
  <c r="Q211" i="4"/>
  <c r="S209" i="4"/>
  <c r="S211" i="4"/>
  <c r="K209" i="4"/>
  <c r="K211" i="4"/>
  <c r="H148" i="4"/>
  <c r="H154" i="4" s="1"/>
  <c r="AS154" i="4" s="1"/>
  <c r="J293" i="4"/>
  <c r="F213" i="4"/>
  <c r="E190" i="4"/>
  <c r="E124" i="4"/>
  <c r="AS61" i="4"/>
  <c r="AS163" i="4"/>
  <c r="L124" i="4"/>
  <c r="L133" i="4" s="1"/>
  <c r="F101" i="4"/>
  <c r="E47" i="4"/>
  <c r="AS184" i="4"/>
  <c r="Y99" i="4"/>
  <c r="I99" i="4"/>
  <c r="B79" i="19"/>
  <c r="I135" i="2"/>
  <c r="I137" i="2" s="1"/>
  <c r="I99" i="2"/>
  <c r="D133" i="2"/>
  <c r="L246" i="2"/>
  <c r="L248" i="2" s="1"/>
  <c r="L211" i="2"/>
  <c r="L209" i="2"/>
  <c r="K99" i="2"/>
  <c r="L97" i="2"/>
  <c r="G211" i="2"/>
  <c r="G209" i="2"/>
  <c r="M246" i="2"/>
  <c r="M248" i="2" s="1"/>
  <c r="M211" i="2"/>
  <c r="M209" i="2"/>
  <c r="K209" i="2"/>
  <c r="K246" i="2"/>
  <c r="K248" i="2" s="1"/>
  <c r="K211" i="2"/>
  <c r="E211" i="2"/>
  <c r="E209" i="2"/>
  <c r="D245" i="2"/>
  <c r="H211" i="2"/>
  <c r="H209" i="2"/>
  <c r="G135" i="2"/>
  <c r="G137" i="2" s="1"/>
  <c r="G99" i="2"/>
  <c r="G97" i="2"/>
  <c r="H99" i="2"/>
  <c r="H97" i="2"/>
  <c r="I209" i="2"/>
  <c r="I246" i="2"/>
  <c r="I248" i="2" s="1"/>
  <c r="I211" i="2"/>
  <c r="D47" i="2"/>
  <c r="N5" i="2"/>
  <c r="E47" i="2"/>
  <c r="E135" i="2" s="1"/>
  <c r="E137" i="2" s="1"/>
  <c r="N123" i="2"/>
  <c r="N163" i="2"/>
  <c r="D154" i="2"/>
  <c r="N81" i="2"/>
  <c r="N101" i="2" s="1"/>
  <c r="M99" i="2"/>
  <c r="F124" i="2"/>
  <c r="F133" i="2" s="1"/>
  <c r="F148" i="2"/>
  <c r="F154" i="2" s="1"/>
  <c r="N160" i="2"/>
  <c r="N213" i="2" s="1"/>
  <c r="N184" i="2"/>
  <c r="N224" i="2"/>
  <c r="J211" i="1"/>
  <c r="J209" i="1"/>
  <c r="L246" i="1"/>
  <c r="L248" i="1" s="1"/>
  <c r="L209" i="1"/>
  <c r="L211" i="1"/>
  <c r="N190" i="1"/>
  <c r="E209" i="1"/>
  <c r="E211" i="1"/>
  <c r="M246" i="1"/>
  <c r="M248" i="1" s="1"/>
  <c r="M209" i="1"/>
  <c r="M211" i="1"/>
  <c r="N174" i="1"/>
  <c r="L97" i="1"/>
  <c r="L135" i="1"/>
  <c r="L137" i="1" s="1"/>
  <c r="L99" i="1"/>
  <c r="N73" i="1"/>
  <c r="H211" i="1"/>
  <c r="H209" i="1"/>
  <c r="M97" i="1"/>
  <c r="M135" i="1"/>
  <c r="M137" i="1" s="1"/>
  <c r="M99" i="1"/>
  <c r="I209" i="1"/>
  <c r="I211" i="1"/>
  <c r="F211" i="1"/>
  <c r="F209" i="1"/>
  <c r="E18" i="1"/>
  <c r="E21" i="1" s="1"/>
  <c r="G211" i="1"/>
  <c r="G209" i="1"/>
  <c r="I99" i="1"/>
  <c r="I97" i="1"/>
  <c r="G135" i="1"/>
  <c r="K246" i="1"/>
  <c r="K248" i="1" s="1"/>
  <c r="K209" i="1"/>
  <c r="K211" i="1"/>
  <c r="K97" i="1"/>
  <c r="K135" i="1"/>
  <c r="K137" i="1" s="1"/>
  <c r="K99" i="1"/>
  <c r="N26" i="1"/>
  <c r="N163" i="1"/>
  <c r="D18" i="1"/>
  <c r="G97" i="1"/>
  <c r="D124" i="1"/>
  <c r="D148" i="1"/>
  <c r="N184" i="1"/>
  <c r="N61" i="1"/>
  <c r="N81" i="1"/>
  <c r="N101" i="1" s="1"/>
  <c r="E124" i="1"/>
  <c r="E133" i="1" s="1"/>
  <c r="G99" i="1"/>
  <c r="N196" i="1"/>
  <c r="N160" i="1"/>
  <c r="N219" i="1"/>
  <c r="D18" i="20"/>
  <c r="C28" i="12"/>
  <c r="Y28" i="10"/>
  <c r="D31" i="20"/>
  <c r="AQ31" i="20" s="1"/>
  <c r="AQ20" i="20"/>
  <c r="E9" i="13"/>
  <c r="D15" i="13"/>
  <c r="D17" i="13" s="1"/>
  <c r="AJ28" i="10"/>
  <c r="AJ4" i="10"/>
  <c r="AK5" i="10"/>
  <c r="AJ13" i="10"/>
  <c r="AK15" i="10"/>
  <c r="AJ26" i="10"/>
  <c r="AK11" i="10"/>
  <c r="AJ24" i="10"/>
  <c r="AJ36" i="10"/>
  <c r="AJ23" i="10"/>
  <c r="AJ34" i="10"/>
  <c r="AJ10" i="10"/>
  <c r="AK4" i="10"/>
  <c r="AJ11" i="10"/>
  <c r="AK13" i="10"/>
  <c r="AK10" i="10"/>
  <c r="AJ9" i="10"/>
  <c r="AJ8" i="10"/>
  <c r="AK9" i="10"/>
  <c r="AJ6" i="10"/>
  <c r="AJ17" i="10"/>
  <c r="AK19" i="10"/>
  <c r="AK22" i="10"/>
  <c r="AK23" i="10"/>
  <c r="AK24" i="10"/>
  <c r="AK25" i="10"/>
  <c r="AK26" i="10"/>
  <c r="AK27" i="10"/>
  <c r="AK28" i="10"/>
  <c r="AK30" i="10"/>
  <c r="AK32" i="10"/>
  <c r="AK34" i="10"/>
  <c r="AK36" i="10"/>
  <c r="AK7" i="10"/>
  <c r="T13" i="10" l="1"/>
  <c r="T36" i="10"/>
  <c r="AH36" i="10" s="1"/>
  <c r="N19" i="10"/>
  <c r="O19" i="10" s="1"/>
  <c r="AI19" i="10" s="1"/>
  <c r="C34" i="7"/>
  <c r="C31" i="7"/>
  <c r="C29" i="26"/>
  <c r="C34" i="26" s="1"/>
  <c r="C34" i="25"/>
  <c r="C31" i="25"/>
  <c r="L97" i="3"/>
  <c r="N209" i="3"/>
  <c r="L99" i="3"/>
  <c r="L135" i="3"/>
  <c r="L230" i="3" s="1"/>
  <c r="L236" i="3" s="1"/>
  <c r="L245" i="3" s="1"/>
  <c r="L246" i="3" s="1"/>
  <c r="L248" i="3" s="1"/>
  <c r="S80" i="4"/>
  <c r="S81" i="4" s="1"/>
  <c r="S101" i="4" s="1"/>
  <c r="AS80" i="4"/>
  <c r="V97" i="4"/>
  <c r="V135" i="4"/>
  <c r="V137" i="4" s="1"/>
  <c r="O246" i="4"/>
  <c r="O248" i="4" s="1"/>
  <c r="O209" i="4"/>
  <c r="N99" i="4"/>
  <c r="K97" i="4"/>
  <c r="AS148" i="4"/>
  <c r="J137" i="1"/>
  <c r="J230" i="1"/>
  <c r="J236" i="1" s="1"/>
  <c r="J248" i="1" s="1"/>
  <c r="Y211" i="4"/>
  <c r="G137" i="1"/>
  <c r="G230" i="1"/>
  <c r="G236" i="1" s="1"/>
  <c r="G248" i="1" s="1"/>
  <c r="J209" i="2"/>
  <c r="L135" i="2"/>
  <c r="L137" i="2" s="1"/>
  <c r="F246" i="4"/>
  <c r="F248" i="4" s="1"/>
  <c r="G99" i="4"/>
  <c r="T26" i="1"/>
  <c r="AA246" i="4"/>
  <c r="AA248" i="4" s="1"/>
  <c r="M211" i="21"/>
  <c r="G99" i="22"/>
  <c r="I137" i="1"/>
  <c r="I230" i="1"/>
  <c r="I236" i="1" s="1"/>
  <c r="I248" i="1" s="1"/>
  <c r="M97" i="21"/>
  <c r="K135" i="2"/>
  <c r="K137" i="2" s="1"/>
  <c r="Y209" i="4"/>
  <c r="Z99" i="4"/>
  <c r="M209" i="21"/>
  <c r="N174" i="22"/>
  <c r="N174" i="2"/>
  <c r="L211" i="4"/>
  <c r="S97" i="4"/>
  <c r="AS174" i="4"/>
  <c r="N97" i="4"/>
  <c r="J209" i="21"/>
  <c r="N213" i="1"/>
  <c r="M97" i="2"/>
  <c r="I211" i="4"/>
  <c r="Q99" i="4"/>
  <c r="J97" i="2"/>
  <c r="J246" i="21"/>
  <c r="J248" i="21" s="1"/>
  <c r="H99" i="22"/>
  <c r="N135" i="3"/>
  <c r="N99" i="3"/>
  <c r="E97" i="2"/>
  <c r="J211" i="2"/>
  <c r="F211" i="4"/>
  <c r="M97" i="4"/>
  <c r="I246" i="4"/>
  <c r="I248" i="4" s="1"/>
  <c r="H135" i="22"/>
  <c r="H137" i="22" s="1"/>
  <c r="F209" i="22"/>
  <c r="N97" i="3"/>
  <c r="D21" i="2"/>
  <c r="N21" i="2" s="1"/>
  <c r="R135" i="4"/>
  <c r="R137" i="4" s="1"/>
  <c r="N133" i="22"/>
  <c r="H135" i="1"/>
  <c r="J97" i="1"/>
  <c r="J99" i="1"/>
  <c r="H97" i="1"/>
  <c r="H99" i="1"/>
  <c r="N47" i="1"/>
  <c r="F97" i="1"/>
  <c r="F135" i="1"/>
  <c r="F230" i="1" s="1"/>
  <c r="F236" i="1" s="1"/>
  <c r="F248" i="1" s="1"/>
  <c r="D22" i="1"/>
  <c r="N22" i="1" s="1"/>
  <c r="E135" i="21"/>
  <c r="E137" i="21" s="1"/>
  <c r="E97" i="21"/>
  <c r="D22" i="21"/>
  <c r="N22" i="21" s="1"/>
  <c r="F135" i="2"/>
  <c r="F137" i="2" s="1"/>
  <c r="F97" i="2"/>
  <c r="N154" i="22"/>
  <c r="D209" i="22"/>
  <c r="N209" i="22" s="1"/>
  <c r="D211" i="22"/>
  <c r="D99" i="22"/>
  <c r="N124" i="22"/>
  <c r="E97" i="22"/>
  <c r="E135" i="22"/>
  <c r="E99" i="22"/>
  <c r="F135" i="22"/>
  <c r="F99" i="22"/>
  <c r="F97" i="22"/>
  <c r="T26" i="22"/>
  <c r="D135" i="22"/>
  <c r="N135" i="22"/>
  <c r="N99" i="22"/>
  <c r="D97" i="22"/>
  <c r="F137" i="21"/>
  <c r="D21" i="21"/>
  <c r="N18" i="21"/>
  <c r="L97" i="21"/>
  <c r="N47" i="21"/>
  <c r="H99" i="21"/>
  <c r="F211" i="21"/>
  <c r="F230" i="21" s="1"/>
  <c r="F236" i="21" s="1"/>
  <c r="F245" i="21" s="1"/>
  <c r="F246" i="21" s="1"/>
  <c r="F248" i="21" s="1"/>
  <c r="D154" i="21"/>
  <c r="N148" i="21"/>
  <c r="D133" i="21"/>
  <c r="N133" i="21" s="1"/>
  <c r="N124" i="21"/>
  <c r="N174" i="21"/>
  <c r="L99" i="21"/>
  <c r="H135" i="21"/>
  <c r="H137" i="21" s="1"/>
  <c r="N148" i="2"/>
  <c r="J135" i="2"/>
  <c r="J137" i="2" s="1"/>
  <c r="G246" i="4"/>
  <c r="G248" i="4" s="1"/>
  <c r="G209" i="4"/>
  <c r="AA211" i="4"/>
  <c r="S99" i="4"/>
  <c r="N135" i="4"/>
  <c r="N137" i="4" s="1"/>
  <c r="H135" i="4"/>
  <c r="H137" i="4" s="1"/>
  <c r="U99" i="4"/>
  <c r="W97" i="4"/>
  <c r="Y135" i="4"/>
  <c r="Y137" i="4" s="1"/>
  <c r="J97" i="4"/>
  <c r="K99" i="4"/>
  <c r="Q97" i="4"/>
  <c r="M135" i="4"/>
  <c r="M137" i="4" s="1"/>
  <c r="Q135" i="4"/>
  <c r="Q137" i="4" s="1"/>
  <c r="T135" i="4"/>
  <c r="T137" i="4" s="1"/>
  <c r="L21" i="4"/>
  <c r="L99" i="4" s="1"/>
  <c r="AS81" i="4"/>
  <c r="AS101" i="4" s="1"/>
  <c r="F99" i="1"/>
  <c r="L101" i="4"/>
  <c r="W246" i="4"/>
  <c r="W248" i="4" s="1"/>
  <c r="W209" i="4"/>
  <c r="W135" i="4"/>
  <c r="W137" i="4" s="1"/>
  <c r="P99" i="4"/>
  <c r="P97" i="4"/>
  <c r="G97" i="4"/>
  <c r="O21" i="4"/>
  <c r="T99" i="4"/>
  <c r="G135" i="4"/>
  <c r="G137" i="4" s="1"/>
  <c r="U97" i="4"/>
  <c r="U135" i="4"/>
  <c r="U137" i="4" s="1"/>
  <c r="O97" i="4"/>
  <c r="X135" i="4"/>
  <c r="X137" i="4" s="1"/>
  <c r="AA99" i="4"/>
  <c r="M99" i="4"/>
  <c r="T211" i="4"/>
  <c r="AA97" i="4"/>
  <c r="E21" i="4"/>
  <c r="E97" i="4" s="1"/>
  <c r="AS47" i="4"/>
  <c r="L209" i="4"/>
  <c r="N211" i="4"/>
  <c r="X99" i="4"/>
  <c r="T97" i="4"/>
  <c r="J135" i="4"/>
  <c r="J137" i="4" s="1"/>
  <c r="J99" i="4"/>
  <c r="AS190" i="4"/>
  <c r="E246" i="4"/>
  <c r="E248" i="4" s="1"/>
  <c r="E211" i="4"/>
  <c r="AS19" i="4"/>
  <c r="E209" i="4"/>
  <c r="AS245" i="4"/>
  <c r="H209" i="4"/>
  <c r="H211" i="4"/>
  <c r="H246" i="4"/>
  <c r="H248" i="4" s="1"/>
  <c r="E133" i="4"/>
  <c r="F22" i="4"/>
  <c r="F135" i="4" s="1"/>
  <c r="F137" i="4" s="1"/>
  <c r="AS16" i="4"/>
  <c r="AS236" i="4"/>
  <c r="E99" i="2"/>
  <c r="N47" i="2"/>
  <c r="D246" i="2"/>
  <c r="D248" i="2" s="1"/>
  <c r="N154" i="2"/>
  <c r="D211" i="2"/>
  <c r="D209" i="2"/>
  <c r="N124" i="2"/>
  <c r="N133" i="2"/>
  <c r="F211" i="2"/>
  <c r="F246" i="2"/>
  <c r="F248" i="2" s="1"/>
  <c r="F209" i="2"/>
  <c r="N148" i="1"/>
  <c r="D154" i="1"/>
  <c r="N18" i="1"/>
  <c r="D21" i="1"/>
  <c r="D133" i="1"/>
  <c r="N133" i="1" s="1"/>
  <c r="N124" i="1"/>
  <c r="E97" i="1"/>
  <c r="E135" i="1"/>
  <c r="E99" i="1"/>
  <c r="F9" i="13"/>
  <c r="F15" i="13" s="1"/>
  <c r="F17" i="13" s="1"/>
  <c r="E15" i="13"/>
  <c r="E17" i="13" s="1"/>
  <c r="C31" i="26" l="1"/>
  <c r="L137" i="3"/>
  <c r="S135" i="4"/>
  <c r="S137" i="4" s="1"/>
  <c r="D97" i="2"/>
  <c r="N97" i="2" s="1"/>
  <c r="D99" i="2"/>
  <c r="D135" i="2"/>
  <c r="D137" i="2" s="1"/>
  <c r="L135" i="4"/>
  <c r="L137" i="4" s="1"/>
  <c r="N230" i="3"/>
  <c r="N236" i="3" s="1"/>
  <c r="N245" i="3" s="1"/>
  <c r="N246" i="3" s="1"/>
  <c r="N248" i="3" s="1"/>
  <c r="N137" i="3"/>
  <c r="H137" i="1"/>
  <c r="H230" i="1"/>
  <c r="H236" i="1" s="1"/>
  <c r="H248" i="1" s="1"/>
  <c r="L97" i="4"/>
  <c r="F137" i="1"/>
  <c r="E230" i="21"/>
  <c r="E236" i="21" s="1"/>
  <c r="E245" i="21" s="1"/>
  <c r="E246" i="21" s="1"/>
  <c r="E248" i="21" s="1"/>
  <c r="E137" i="22"/>
  <c r="E230" i="22"/>
  <c r="E236" i="22" s="1"/>
  <c r="E245" i="22" s="1"/>
  <c r="E246" i="22" s="1"/>
  <c r="E248" i="22" s="1"/>
  <c r="D137" i="22"/>
  <c r="E253" i="22"/>
  <c r="N137" i="22"/>
  <c r="F137" i="22"/>
  <c r="F230" i="22"/>
  <c r="F236" i="22" s="1"/>
  <c r="F245" i="22" s="1"/>
  <c r="F246" i="22" s="1"/>
  <c r="F248" i="22" s="1"/>
  <c r="N97" i="22"/>
  <c r="N211" i="22"/>
  <c r="D97" i="21"/>
  <c r="N97" i="21" s="1"/>
  <c r="N21" i="21"/>
  <c r="D135" i="21"/>
  <c r="D99" i="21"/>
  <c r="D209" i="21"/>
  <c r="N209" i="21" s="1"/>
  <c r="D211" i="21"/>
  <c r="N154" i="21"/>
  <c r="AS246" i="4"/>
  <c r="AS248" i="4" s="1"/>
  <c r="AS209" i="4"/>
  <c r="E99" i="4"/>
  <c r="AS21" i="4"/>
  <c r="F97" i="4"/>
  <c r="F99" i="4"/>
  <c r="O135" i="4"/>
  <c r="O137" i="4" s="1"/>
  <c r="O99" i="4"/>
  <c r="AS22" i="4"/>
  <c r="E135" i="4"/>
  <c r="E137" i="4" s="1"/>
  <c r="AS211" i="4"/>
  <c r="N211" i="2"/>
  <c r="N209" i="2"/>
  <c r="N135" i="2"/>
  <c r="N99" i="2"/>
  <c r="D97" i="1"/>
  <c r="N97" i="1" s="1"/>
  <c r="N21" i="1"/>
  <c r="D135" i="1"/>
  <c r="D99" i="1"/>
  <c r="E230" i="1"/>
  <c r="E236" i="1" s="1"/>
  <c r="E248" i="1" s="1"/>
  <c r="E137" i="1"/>
  <c r="D209" i="1"/>
  <c r="N209" i="1" s="1"/>
  <c r="N154" i="1"/>
  <c r="D211" i="1"/>
  <c r="G7" i="9"/>
  <c r="AS97" i="4" l="1"/>
  <c r="F252" i="4"/>
  <c r="N230" i="22"/>
  <c r="D236" i="22"/>
  <c r="N135" i="21"/>
  <c r="N99" i="21"/>
  <c r="N211" i="21"/>
  <c r="D137" i="21"/>
  <c r="AS99" i="4"/>
  <c r="N230" i="2"/>
  <c r="E245" i="2"/>
  <c r="E253" i="2"/>
  <c r="N137" i="2"/>
  <c r="D137" i="1"/>
  <c r="N135" i="1"/>
  <c r="N99" i="1"/>
  <c r="N211" i="1"/>
  <c r="G7" i="8"/>
  <c r="B283" i="19"/>
  <c r="AB6" i="3"/>
  <c r="AB33" i="3" s="1"/>
  <c r="M22" i="3" s="1"/>
  <c r="V7" i="3"/>
  <c r="BA7" i="3" s="1"/>
  <c r="V8" i="3"/>
  <c r="BA8" i="3" s="1"/>
  <c r="V9" i="3"/>
  <c r="BA9" i="3" s="1"/>
  <c r="V6" i="3"/>
  <c r="M97" i="3" l="1"/>
  <c r="M99" i="3"/>
  <c r="M135" i="3"/>
  <c r="BA6" i="3"/>
  <c r="V33" i="3"/>
  <c r="D245" i="22"/>
  <c r="N236" i="22"/>
  <c r="N230" i="21"/>
  <c r="D236" i="21"/>
  <c r="E253" i="21"/>
  <c r="N137" i="21"/>
  <c r="E246" i="2"/>
  <c r="E248" i="2" s="1"/>
  <c r="N245" i="2"/>
  <c r="N246" i="2" s="1"/>
  <c r="E253" i="1"/>
  <c r="N137" i="1"/>
  <c r="N230" i="1"/>
  <c r="D236" i="1"/>
  <c r="B53" i="16"/>
  <c r="B124" i="19"/>
  <c r="B238" i="19"/>
  <c r="BA33" i="3" l="1"/>
  <c r="Y36" i="3"/>
  <c r="M137" i="3"/>
  <c r="M230" i="3"/>
  <c r="M236" i="3" s="1"/>
  <c r="M245" i="3" s="1"/>
  <c r="M246" i="3" s="1"/>
  <c r="M248" i="3" s="1"/>
  <c r="N245" i="22"/>
  <c r="N246" i="22" s="1"/>
  <c r="D246" i="22"/>
  <c r="D248" i="22" s="1"/>
  <c r="D245" i="21"/>
  <c r="N236" i="21"/>
  <c r="E252" i="2"/>
  <c r="E254" i="2" s="1"/>
  <c r="O248" i="2"/>
  <c r="N248" i="2"/>
  <c r="N236" i="1"/>
  <c r="B10" i="19"/>
  <c r="B33" i="19"/>
  <c r="B329" i="19"/>
  <c r="B93" i="19"/>
  <c r="B94" i="19"/>
  <c r="B84" i="19"/>
  <c r="B185" i="19"/>
  <c r="B181" i="19"/>
  <c r="B276" i="19"/>
  <c r="B275" i="19"/>
  <c r="B343" i="19"/>
  <c r="B340" i="19"/>
  <c r="B332" i="19"/>
  <c r="B140" i="19"/>
  <c r="B138" i="19"/>
  <c r="B135" i="19"/>
  <c r="B126" i="19"/>
  <c r="B220" i="19"/>
  <c r="B115" i="19"/>
  <c r="B106" i="19"/>
  <c r="B293" i="19"/>
  <c r="B72" i="19"/>
  <c r="B71" i="19"/>
  <c r="B316" i="19"/>
  <c r="B285" i="19"/>
  <c r="B60" i="19"/>
  <c r="N248" i="22" l="1"/>
  <c r="E252" i="22"/>
  <c r="E254" i="22" s="1"/>
  <c r="O248" i="22"/>
  <c r="N245" i="21"/>
  <c r="N246" i="21" s="1"/>
  <c r="D246" i="21"/>
  <c r="D248" i="21" s="1"/>
  <c r="N245" i="1"/>
  <c r="G9" i="8"/>
  <c r="B78" i="19"/>
  <c r="B244" i="19"/>
  <c r="B251" i="19"/>
  <c r="B151" i="19"/>
  <c r="B297" i="19"/>
  <c r="B260" i="19"/>
  <c r="B62" i="19"/>
  <c r="B298" i="19"/>
  <c r="B180" i="19"/>
  <c r="B169" i="19"/>
  <c r="B308" i="19"/>
  <c r="B322" i="19"/>
  <c r="B243" i="19"/>
  <c r="B149" i="19"/>
  <c r="B152" i="19"/>
  <c r="B59" i="19"/>
  <c r="B67" i="19"/>
  <c r="B288" i="19"/>
  <c r="B112" i="19"/>
  <c r="B114" i="19"/>
  <c r="B13" i="19"/>
  <c r="B14" i="19"/>
  <c r="B26" i="19"/>
  <c r="B311" i="19"/>
  <c r="B240" i="19"/>
  <c r="B158" i="19"/>
  <c r="B161" i="19"/>
  <c r="B58" i="19"/>
  <c r="B61" i="19"/>
  <c r="B66" i="19"/>
  <c r="B282" i="19"/>
  <c r="B107" i="19"/>
  <c r="B117" i="19"/>
  <c r="B116" i="19"/>
  <c r="B309" i="19"/>
  <c r="B150" i="19"/>
  <c r="B159" i="19"/>
  <c r="B160" i="19"/>
  <c r="B286" i="19"/>
  <c r="B289" i="19"/>
  <c r="B294" i="19"/>
  <c r="B296" i="19"/>
  <c r="B299" i="19"/>
  <c r="B104" i="19"/>
  <c r="B12" i="19"/>
  <c r="B15" i="19"/>
  <c r="B24" i="19"/>
  <c r="B25" i="19"/>
  <c r="B312" i="19"/>
  <c r="B321" i="19"/>
  <c r="B319" i="19"/>
  <c r="B153" i="19"/>
  <c r="B157" i="19"/>
  <c r="B162" i="19"/>
  <c r="B163" i="19"/>
  <c r="B69" i="19"/>
  <c r="B70" i="19"/>
  <c r="B100" i="19"/>
  <c r="B287" i="19"/>
  <c r="B105" i="19"/>
  <c r="B21" i="19"/>
  <c r="B16" i="19"/>
  <c r="B310" i="19"/>
  <c r="B214" i="19"/>
  <c r="B217" i="19"/>
  <c r="B218" i="19"/>
  <c r="B219" i="19"/>
  <c r="B221" i="19"/>
  <c r="B129" i="19"/>
  <c r="B127" i="19"/>
  <c r="B128" i="19"/>
  <c r="B38" i="19"/>
  <c r="B44" i="19"/>
  <c r="B45" i="19"/>
  <c r="B333" i="19"/>
  <c r="B335" i="19"/>
  <c r="B344" i="19"/>
  <c r="B265" i="19"/>
  <c r="B266" i="19"/>
  <c r="B272" i="19"/>
  <c r="B277" i="19"/>
  <c r="B176" i="19"/>
  <c r="B80" i="19"/>
  <c r="B90" i="19"/>
  <c r="B89" i="19"/>
  <c r="B92" i="19"/>
  <c r="B123" i="19"/>
  <c r="B228" i="19"/>
  <c r="B134" i="19"/>
  <c r="B137" i="19"/>
  <c r="B139" i="19"/>
  <c r="B46" i="19"/>
  <c r="B242" i="19"/>
  <c r="B341" i="19"/>
  <c r="B267" i="19"/>
  <c r="B274" i="19"/>
  <c r="B174" i="19"/>
  <c r="B175" i="19"/>
  <c r="B182" i="19"/>
  <c r="B82" i="19"/>
  <c r="B83" i="19"/>
  <c r="B81" i="19"/>
  <c r="B85" i="19"/>
  <c r="B32" i="19"/>
  <c r="B130" i="19"/>
  <c r="B36" i="19"/>
  <c r="B37" i="19"/>
  <c r="B39" i="19"/>
  <c r="B43" i="19"/>
  <c r="B47" i="19"/>
  <c r="B49" i="19"/>
  <c r="B241" i="19"/>
  <c r="B334" i="19"/>
  <c r="B264" i="19"/>
  <c r="B263" i="19"/>
  <c r="B271" i="19"/>
  <c r="B173" i="19"/>
  <c r="B172" i="19"/>
  <c r="B91" i="19"/>
  <c r="B95" i="19"/>
  <c r="B35" i="19"/>
  <c r="B48" i="19"/>
  <c r="B103" i="19"/>
  <c r="B111" i="19"/>
  <c r="B328" i="19"/>
  <c r="B331" i="19"/>
  <c r="B339" i="19"/>
  <c r="B342" i="19"/>
  <c r="B273" i="19"/>
  <c r="B186" i="19"/>
  <c r="E252" i="21" l="1"/>
  <c r="E254" i="21" s="1"/>
  <c r="N248" i="21"/>
  <c r="O248" i="21"/>
  <c r="O248" i="1"/>
  <c r="N248" i="1"/>
  <c r="E252" i="1"/>
  <c r="E254" i="1" s="1"/>
  <c r="B225" i="19"/>
  <c r="B345" i="19"/>
  <c r="B347" i="19" s="1"/>
  <c r="B231" i="19"/>
  <c r="B97" i="19"/>
  <c r="B165" i="19"/>
  <c r="B317" i="19"/>
  <c r="B188" i="19"/>
  <c r="B51" i="19"/>
  <c r="B227" i="19"/>
  <c r="B226" i="19"/>
  <c r="B370" i="19"/>
  <c r="B230" i="19"/>
  <c r="B229" i="19"/>
  <c r="B279" i="19"/>
  <c r="D5" i="10"/>
  <c r="E5" i="10" s="1"/>
  <c r="B148" i="19"/>
  <c r="B23" i="19"/>
  <c r="B239" i="19"/>
  <c r="B102" i="19"/>
  <c r="B57" i="19"/>
  <c r="B307" i="19"/>
  <c r="B63" i="19"/>
  <c r="B40" i="19"/>
  <c r="B268" i="19"/>
  <c r="B336" i="19"/>
  <c r="B222" i="19"/>
  <c r="B118" i="19"/>
  <c r="G12" i="8"/>
  <c r="B284" i="19"/>
  <c r="C9" i="8"/>
  <c r="B20" i="19"/>
  <c r="C13" i="8"/>
  <c r="B305" i="19"/>
  <c r="B22" i="19"/>
  <c r="B11" i="19"/>
  <c r="B262" i="19"/>
  <c r="B177" i="19"/>
  <c r="G11" i="8"/>
  <c r="B237" i="19"/>
  <c r="B290" i="19"/>
  <c r="B313" i="19"/>
  <c r="B68" i="19"/>
  <c r="B74" i="19" s="1"/>
  <c r="B146" i="19"/>
  <c r="C12" i="8"/>
  <c r="B245" i="19"/>
  <c r="G13" i="8"/>
  <c r="B9" i="19"/>
  <c r="B154" i="19"/>
  <c r="B136" i="19"/>
  <c r="B142" i="19" s="1"/>
  <c r="G15" i="8"/>
  <c r="G14" i="8"/>
  <c r="C14" i="8"/>
  <c r="B55" i="19"/>
  <c r="B64" i="19" l="1"/>
  <c r="B269" i="19"/>
  <c r="B256" i="19"/>
  <c r="B383" i="19"/>
  <c r="B155" i="19"/>
  <c r="B314" i="19"/>
  <c r="B291" i="19"/>
  <c r="B330" i="19"/>
  <c r="B337" i="19" s="1"/>
  <c r="B233" i="19"/>
  <c r="B86" i="19"/>
  <c r="B87" i="19" s="1"/>
  <c r="B125" i="19"/>
  <c r="B393" i="19"/>
  <c r="B216" i="19"/>
  <c r="B223" i="19" s="1"/>
  <c r="B360" i="19"/>
  <c r="B246" i="19"/>
  <c r="B210" i="19"/>
  <c r="B113" i="19"/>
  <c r="B119" i="19" s="1"/>
  <c r="B200" i="19"/>
  <c r="B131" i="19"/>
  <c r="B318" i="19"/>
  <c r="B324" i="19" s="1"/>
  <c r="B171" i="19"/>
  <c r="B178" i="19" s="1"/>
  <c r="B295" i="19"/>
  <c r="B301" i="19" s="1"/>
  <c r="B34" i="19"/>
  <c r="B41" i="19" s="1"/>
  <c r="D8" i="10"/>
  <c r="E8" i="10" s="1"/>
  <c r="D10" i="10"/>
  <c r="E10" i="10" s="1"/>
  <c r="D27" i="10"/>
  <c r="E27" i="10" s="1"/>
  <c r="D28" i="10"/>
  <c r="E28" i="10" s="1"/>
  <c r="D9" i="10"/>
  <c r="G25" i="8"/>
  <c r="D11" i="10"/>
  <c r="E11" i="10" s="1"/>
  <c r="D7" i="10"/>
  <c r="E7" i="10" s="1"/>
  <c r="D26" i="10"/>
  <c r="E26" i="10" s="1"/>
  <c r="D23" i="10"/>
  <c r="C25" i="8"/>
  <c r="C11" i="8"/>
  <c r="B17" i="19"/>
  <c r="B18" i="19" s="1"/>
  <c r="G8" i="8"/>
  <c r="G10" i="8"/>
  <c r="C10" i="8"/>
  <c r="C8" i="8"/>
  <c r="B132" i="19" l="1"/>
  <c r="C16" i="8"/>
  <c r="D34" i="10" s="1"/>
  <c r="E34" i="10" s="1"/>
  <c r="B27" i="19"/>
  <c r="B28" i="19" s="1"/>
  <c r="B398" i="19" s="1"/>
  <c r="D22" i="10"/>
  <c r="C21" i="8"/>
  <c r="D32" i="10"/>
  <c r="E32" i="10" s="1"/>
  <c r="E23" i="10"/>
  <c r="D4" i="10"/>
  <c r="G21" i="8"/>
  <c r="G29" i="8" s="1"/>
  <c r="D24" i="10"/>
  <c r="E24" i="10" s="1"/>
  <c r="D25" i="10"/>
  <c r="E25" i="10" s="1"/>
  <c r="E9" i="10"/>
  <c r="D15" i="10"/>
  <c r="E15" i="10" s="1"/>
  <c r="D6" i="10"/>
  <c r="E6" i="10" s="1"/>
  <c r="C27" i="8"/>
  <c r="D30" i="10" l="1"/>
  <c r="E30" i="10" s="1"/>
  <c r="E4" i="10"/>
  <c r="D13" i="10"/>
  <c r="C23" i="8"/>
  <c r="C29" i="8"/>
  <c r="E22" i="10"/>
  <c r="E13" i="10" l="1"/>
  <c r="C34" i="8"/>
  <c r="C31" i="8"/>
  <c r="D36" i="10"/>
  <c r="E36" i="10" s="1"/>
  <c r="G7" i="6"/>
  <c r="G7" i="5"/>
  <c r="G19" i="5" l="1"/>
  <c r="C25" i="5"/>
  <c r="Q244" i="3" l="1"/>
  <c r="Q243" i="3"/>
  <c r="P242" i="3"/>
  <c r="O242" i="3"/>
  <c r="K242" i="3"/>
  <c r="J242" i="3"/>
  <c r="I242" i="3"/>
  <c r="H242" i="3"/>
  <c r="G242" i="3"/>
  <c r="F242" i="3"/>
  <c r="E242" i="3"/>
  <c r="D242" i="3"/>
  <c r="Q241" i="3"/>
  <c r="Q240" i="3"/>
  <c r="Q239" i="3"/>
  <c r="Q238" i="3"/>
  <c r="Q237" i="3"/>
  <c r="P235" i="3"/>
  <c r="O235" i="3"/>
  <c r="K235" i="3"/>
  <c r="J235" i="3"/>
  <c r="I235" i="3"/>
  <c r="H235" i="3"/>
  <c r="G235" i="3"/>
  <c r="F235" i="3"/>
  <c r="E235" i="3"/>
  <c r="D235" i="3"/>
  <c r="Q234" i="3"/>
  <c r="Q233" i="3"/>
  <c r="Q232" i="3"/>
  <c r="Q231" i="3"/>
  <c r="Q229" i="3"/>
  <c r="Q228" i="3"/>
  <c r="P227" i="3"/>
  <c r="O227" i="3"/>
  <c r="K227" i="3"/>
  <c r="J227" i="3"/>
  <c r="I227" i="3"/>
  <c r="H227" i="3"/>
  <c r="G227" i="3"/>
  <c r="F227" i="3"/>
  <c r="D227" i="3"/>
  <c r="Q226" i="3"/>
  <c r="Q225" i="3"/>
  <c r="P224" i="3"/>
  <c r="O224" i="3"/>
  <c r="K224" i="3"/>
  <c r="J224" i="3"/>
  <c r="I224" i="3"/>
  <c r="H224" i="3"/>
  <c r="G224" i="3"/>
  <c r="F224" i="3"/>
  <c r="E224" i="3"/>
  <c r="D224" i="3"/>
  <c r="Q223" i="3"/>
  <c r="Q222" i="3"/>
  <c r="Q221" i="3"/>
  <c r="Q220" i="3"/>
  <c r="P219" i="3"/>
  <c r="O219" i="3"/>
  <c r="K219" i="3"/>
  <c r="J219" i="3"/>
  <c r="I219" i="3"/>
  <c r="H219" i="3"/>
  <c r="G219" i="3"/>
  <c r="F219" i="3"/>
  <c r="E219" i="3"/>
  <c r="D219" i="3"/>
  <c r="Q218" i="3"/>
  <c r="Q217" i="3"/>
  <c r="Q216" i="3"/>
  <c r="P208" i="3"/>
  <c r="O208" i="3"/>
  <c r="K208" i="3"/>
  <c r="J208" i="3"/>
  <c r="I208" i="3"/>
  <c r="H208" i="3"/>
  <c r="G208" i="3"/>
  <c r="F208" i="3"/>
  <c r="E208" i="3"/>
  <c r="D208" i="3"/>
  <c r="Q207" i="3"/>
  <c r="Q206" i="3"/>
  <c r="Q205" i="3"/>
  <c r="Q204" i="3"/>
  <c r="Q203" i="3"/>
  <c r="P202" i="3"/>
  <c r="O202" i="3"/>
  <c r="K202" i="3"/>
  <c r="J202" i="3"/>
  <c r="I202" i="3"/>
  <c r="H202" i="3"/>
  <c r="G202" i="3"/>
  <c r="F202" i="3"/>
  <c r="E202" i="3"/>
  <c r="D202" i="3"/>
  <c r="Q201" i="3"/>
  <c r="Q200" i="3"/>
  <c r="Q199" i="3"/>
  <c r="Q198" i="3"/>
  <c r="Q197" i="3"/>
  <c r="P196" i="3"/>
  <c r="O196" i="3"/>
  <c r="K196" i="3"/>
  <c r="J196" i="3"/>
  <c r="I196" i="3"/>
  <c r="H196" i="3"/>
  <c r="G196" i="3"/>
  <c r="F196" i="3"/>
  <c r="E196" i="3"/>
  <c r="D196" i="3"/>
  <c r="Q195" i="3"/>
  <c r="Q194" i="3"/>
  <c r="Q193" i="3"/>
  <c r="Q192" i="3"/>
  <c r="Q191" i="3"/>
  <c r="Q189" i="3"/>
  <c r="Q188" i="3"/>
  <c r="P187" i="3"/>
  <c r="O187" i="3"/>
  <c r="K187" i="3"/>
  <c r="J187" i="3"/>
  <c r="I187" i="3"/>
  <c r="H187" i="3"/>
  <c r="G187" i="3"/>
  <c r="F187" i="3"/>
  <c r="E187" i="3"/>
  <c r="D187" i="3"/>
  <c r="Q186" i="3"/>
  <c r="Q185" i="3"/>
  <c r="P184" i="3"/>
  <c r="O184" i="3"/>
  <c r="K184" i="3"/>
  <c r="J184" i="3"/>
  <c r="I184" i="3"/>
  <c r="H184" i="3"/>
  <c r="G184" i="3"/>
  <c r="F184" i="3"/>
  <c r="E184" i="3"/>
  <c r="D184" i="3"/>
  <c r="Q183" i="3"/>
  <c r="Q182" i="3"/>
  <c r="Q181" i="3"/>
  <c r="Q180" i="3"/>
  <c r="Q179" i="3"/>
  <c r="Q178" i="3"/>
  <c r="Q177" i="3"/>
  <c r="Q176" i="3"/>
  <c r="Q175" i="3"/>
  <c r="Q173" i="3"/>
  <c r="P172" i="3"/>
  <c r="O172" i="3"/>
  <c r="K172" i="3"/>
  <c r="J172" i="3"/>
  <c r="I172" i="3"/>
  <c r="H172" i="3"/>
  <c r="G172" i="3"/>
  <c r="F172" i="3"/>
  <c r="E172" i="3"/>
  <c r="D172" i="3"/>
  <c r="Q171" i="3"/>
  <c r="Q170" i="3"/>
  <c r="Q169" i="3"/>
  <c r="Q168" i="3"/>
  <c r="Q167" i="3"/>
  <c r="Q166" i="3"/>
  <c r="Q165" i="3"/>
  <c r="Q164" i="3"/>
  <c r="P163" i="3"/>
  <c r="O163" i="3"/>
  <c r="K163" i="3"/>
  <c r="J163" i="3"/>
  <c r="I163" i="3"/>
  <c r="H163" i="3"/>
  <c r="G163" i="3"/>
  <c r="F163" i="3"/>
  <c r="E163" i="3"/>
  <c r="D163" i="3"/>
  <c r="Q162" i="3"/>
  <c r="Q161" i="3"/>
  <c r="P160" i="3"/>
  <c r="O160" i="3"/>
  <c r="K160" i="3"/>
  <c r="J160" i="3"/>
  <c r="I160" i="3"/>
  <c r="H160" i="3"/>
  <c r="G160" i="3"/>
  <c r="F160" i="3"/>
  <c r="E160" i="3"/>
  <c r="D160" i="3"/>
  <c r="Q159" i="3"/>
  <c r="Q158" i="3"/>
  <c r="Q157" i="3"/>
  <c r="Q156" i="3"/>
  <c r="AC24" i="10" s="1"/>
  <c r="AD24" i="10" s="1"/>
  <c r="Q155" i="3"/>
  <c r="AC23" i="10" s="1"/>
  <c r="Q153" i="3"/>
  <c r="Q152" i="3"/>
  <c r="Q151" i="3"/>
  <c r="Q150" i="3"/>
  <c r="Q149" i="3"/>
  <c r="Q147" i="3"/>
  <c r="Q146" i="3"/>
  <c r="Q145" i="3"/>
  <c r="P144" i="3"/>
  <c r="P148" i="3" s="1"/>
  <c r="P154" i="3" s="1"/>
  <c r="O144" i="3"/>
  <c r="O148" i="3" s="1"/>
  <c r="O154" i="3" s="1"/>
  <c r="K144" i="3"/>
  <c r="K148" i="3" s="1"/>
  <c r="K154" i="3" s="1"/>
  <c r="J144" i="3"/>
  <c r="J148" i="3" s="1"/>
  <c r="J154" i="3" s="1"/>
  <c r="I144" i="3"/>
  <c r="I148" i="3" s="1"/>
  <c r="I154" i="3" s="1"/>
  <c r="H144" i="3"/>
  <c r="H148" i="3" s="1"/>
  <c r="H154" i="3" s="1"/>
  <c r="G144" i="3"/>
  <c r="G148" i="3" s="1"/>
  <c r="G154" i="3" s="1"/>
  <c r="F144" i="3"/>
  <c r="F148" i="3" s="1"/>
  <c r="F154" i="3" s="1"/>
  <c r="E144" i="3"/>
  <c r="E148" i="3" s="1"/>
  <c r="E154" i="3" s="1"/>
  <c r="D144" i="3"/>
  <c r="Q143" i="3"/>
  <c r="Q142" i="3"/>
  <c r="Q141" i="3"/>
  <c r="Q140" i="3"/>
  <c r="Q132" i="3"/>
  <c r="Q131" i="3"/>
  <c r="P130" i="3"/>
  <c r="O130" i="3"/>
  <c r="K130" i="3"/>
  <c r="J130" i="3"/>
  <c r="I130" i="3"/>
  <c r="H130" i="3"/>
  <c r="G130" i="3"/>
  <c r="F130" i="3"/>
  <c r="E130" i="3"/>
  <c r="D130" i="3"/>
  <c r="Q129" i="3"/>
  <c r="Q128" i="3"/>
  <c r="Q127" i="3"/>
  <c r="Q126" i="3"/>
  <c r="Q125" i="3"/>
  <c r="P123" i="3"/>
  <c r="O123" i="3"/>
  <c r="K123" i="3"/>
  <c r="J123" i="3"/>
  <c r="I123" i="3"/>
  <c r="H123" i="3"/>
  <c r="G123" i="3"/>
  <c r="F123" i="3"/>
  <c r="E123" i="3"/>
  <c r="D123" i="3"/>
  <c r="Q122" i="3"/>
  <c r="Q121" i="3"/>
  <c r="Q120" i="3"/>
  <c r="Q119" i="3"/>
  <c r="Q118" i="3"/>
  <c r="Q117" i="3"/>
  <c r="Q116" i="3"/>
  <c r="Q115" i="3"/>
  <c r="P114" i="3"/>
  <c r="O114" i="3"/>
  <c r="K114" i="3"/>
  <c r="J114" i="3"/>
  <c r="I114" i="3"/>
  <c r="H114" i="3"/>
  <c r="G114" i="3"/>
  <c r="F114" i="3"/>
  <c r="E114" i="3"/>
  <c r="D114" i="3"/>
  <c r="Q113" i="3"/>
  <c r="Q112" i="3"/>
  <c r="Q111" i="3"/>
  <c r="Q110" i="3"/>
  <c r="Q109" i="3"/>
  <c r="Q108" i="3"/>
  <c r="P107" i="3"/>
  <c r="O107" i="3"/>
  <c r="K107" i="3"/>
  <c r="J107" i="3"/>
  <c r="I107" i="3"/>
  <c r="H107" i="3"/>
  <c r="G107" i="3"/>
  <c r="F107" i="3"/>
  <c r="E107" i="3"/>
  <c r="D107" i="3"/>
  <c r="Q106" i="3"/>
  <c r="Q105" i="3"/>
  <c r="Q104" i="3"/>
  <c r="P96" i="3"/>
  <c r="O96" i="3"/>
  <c r="K96" i="3"/>
  <c r="J96" i="3"/>
  <c r="I96" i="3"/>
  <c r="H96" i="3"/>
  <c r="G96" i="3"/>
  <c r="F96" i="3"/>
  <c r="E96" i="3"/>
  <c r="D96" i="3"/>
  <c r="Q95" i="3"/>
  <c r="Q94" i="3"/>
  <c r="Q93" i="3"/>
  <c r="Q92" i="3"/>
  <c r="Q91" i="3"/>
  <c r="Q90" i="3"/>
  <c r="Q89" i="3"/>
  <c r="Q88" i="3"/>
  <c r="Q87" i="3"/>
  <c r="P86" i="3"/>
  <c r="O86" i="3"/>
  <c r="K86" i="3"/>
  <c r="J86" i="3"/>
  <c r="I86" i="3"/>
  <c r="H86" i="3"/>
  <c r="G86" i="3"/>
  <c r="F86" i="3"/>
  <c r="E86" i="3"/>
  <c r="D86" i="3"/>
  <c r="Q85" i="3"/>
  <c r="Q84" i="3"/>
  <c r="Q83" i="3"/>
  <c r="Q82" i="3"/>
  <c r="P81" i="3"/>
  <c r="O81" i="3"/>
  <c r="K81" i="3"/>
  <c r="J81" i="3"/>
  <c r="I81" i="3"/>
  <c r="H81" i="3"/>
  <c r="G81" i="3"/>
  <c r="F81" i="3"/>
  <c r="E81" i="3"/>
  <c r="D81" i="3"/>
  <c r="Q80" i="3"/>
  <c r="Q79" i="3"/>
  <c r="Q78" i="3"/>
  <c r="Q77" i="3"/>
  <c r="Q76" i="3"/>
  <c r="Q75" i="3"/>
  <c r="Q74" i="3"/>
  <c r="Q72" i="3"/>
  <c r="Q71" i="3"/>
  <c r="Q70" i="3"/>
  <c r="Q69" i="3"/>
  <c r="Q68" i="3"/>
  <c r="Q67" i="3"/>
  <c r="Q66" i="3"/>
  <c r="Q65" i="3"/>
  <c r="Q64" i="3"/>
  <c r="Q63" i="3"/>
  <c r="Q62" i="3"/>
  <c r="P61" i="3"/>
  <c r="P73" i="3" s="1"/>
  <c r="O61" i="3"/>
  <c r="O73" i="3" s="1"/>
  <c r="K61" i="3"/>
  <c r="K73" i="3" s="1"/>
  <c r="J61" i="3"/>
  <c r="J73" i="3" s="1"/>
  <c r="I61" i="3"/>
  <c r="I73" i="3" s="1"/>
  <c r="H61" i="3"/>
  <c r="H73" i="3" s="1"/>
  <c r="G61" i="3"/>
  <c r="G73" i="3" s="1"/>
  <c r="F61" i="3"/>
  <c r="F73" i="3" s="1"/>
  <c r="E61" i="3"/>
  <c r="D61" i="3"/>
  <c r="D73" i="3" s="1"/>
  <c r="Q60" i="3"/>
  <c r="Q59" i="3"/>
  <c r="Q58" i="3"/>
  <c r="Q57" i="3"/>
  <c r="P56" i="3"/>
  <c r="O56" i="3"/>
  <c r="K56" i="3"/>
  <c r="J56" i="3"/>
  <c r="I56" i="3"/>
  <c r="H56" i="3"/>
  <c r="G56" i="3"/>
  <c r="F56" i="3"/>
  <c r="E56" i="3"/>
  <c r="D56" i="3"/>
  <c r="Q55" i="3"/>
  <c r="Q54" i="3"/>
  <c r="Q53" i="3"/>
  <c r="Q52" i="3"/>
  <c r="Q51" i="3"/>
  <c r="Q50" i="3"/>
  <c r="Q49" i="3"/>
  <c r="Q48" i="3"/>
  <c r="P46" i="3"/>
  <c r="O46" i="3"/>
  <c r="K46" i="3"/>
  <c r="J46" i="3"/>
  <c r="I46" i="3"/>
  <c r="H46" i="3"/>
  <c r="G46" i="3"/>
  <c r="F46" i="3"/>
  <c r="E46" i="3"/>
  <c r="D46" i="3"/>
  <c r="Q45" i="3"/>
  <c r="Q44" i="3"/>
  <c r="Q43" i="3"/>
  <c r="Q42" i="3"/>
  <c r="Q41" i="3"/>
  <c r="P40" i="3"/>
  <c r="O40" i="3"/>
  <c r="K40" i="3"/>
  <c r="J40" i="3"/>
  <c r="I40" i="3"/>
  <c r="H40" i="3"/>
  <c r="G40" i="3"/>
  <c r="F40" i="3"/>
  <c r="E40" i="3"/>
  <c r="D40" i="3"/>
  <c r="Q39" i="3"/>
  <c r="Q38" i="3"/>
  <c r="P37" i="3"/>
  <c r="O37" i="3"/>
  <c r="K37" i="3"/>
  <c r="J37" i="3"/>
  <c r="I37" i="3"/>
  <c r="H37" i="3"/>
  <c r="G37" i="3"/>
  <c r="F37" i="3"/>
  <c r="E37" i="3"/>
  <c r="D37" i="3"/>
  <c r="Q36" i="3"/>
  <c r="Q35" i="3"/>
  <c r="Q34" i="3"/>
  <c r="Q33" i="3"/>
  <c r="Q32" i="3"/>
  <c r="Q31" i="3"/>
  <c r="Q30" i="3"/>
  <c r="P29" i="3"/>
  <c r="O29" i="3"/>
  <c r="K29" i="3"/>
  <c r="J29" i="3"/>
  <c r="I29" i="3"/>
  <c r="H29" i="3"/>
  <c r="G29" i="3"/>
  <c r="F29" i="3"/>
  <c r="E29" i="3"/>
  <c r="D29" i="3"/>
  <c r="Q28" i="3"/>
  <c r="Q27" i="3"/>
  <c r="P26" i="3"/>
  <c r="O26" i="3"/>
  <c r="K26" i="3"/>
  <c r="J26" i="3"/>
  <c r="I26" i="3"/>
  <c r="H26" i="3"/>
  <c r="G26" i="3"/>
  <c r="F26" i="3"/>
  <c r="E26" i="3"/>
  <c r="D26" i="3"/>
  <c r="Q25" i="3"/>
  <c r="Q24" i="3"/>
  <c r="Q23" i="3"/>
  <c r="P20" i="3"/>
  <c r="K20" i="3"/>
  <c r="J20" i="3"/>
  <c r="I20" i="3"/>
  <c r="H20" i="3"/>
  <c r="G20" i="3"/>
  <c r="F20" i="3"/>
  <c r="E20" i="3"/>
  <c r="D20" i="3"/>
  <c r="Q19" i="3"/>
  <c r="P18" i="3"/>
  <c r="K18" i="3"/>
  <c r="J18" i="3"/>
  <c r="I18" i="3"/>
  <c r="H18" i="3"/>
  <c r="G18" i="3"/>
  <c r="F18" i="3"/>
  <c r="E18" i="3"/>
  <c r="Q16" i="3"/>
  <c r="Q15" i="3"/>
  <c r="Q14" i="3"/>
  <c r="Q12" i="3"/>
  <c r="Q9" i="3"/>
  <c r="Q8" i="3"/>
  <c r="Q7" i="3"/>
  <c r="Q6" i="3"/>
  <c r="B46" i="17"/>
  <c r="B23" i="17"/>
  <c r="B45" i="17"/>
  <c r="B22" i="17"/>
  <c r="B44" i="17"/>
  <c r="B21" i="17"/>
  <c r="B43" i="17"/>
  <c r="B42" i="17"/>
  <c r="B18" i="17"/>
  <c r="B40" i="17"/>
  <c r="B36" i="17"/>
  <c r="B13" i="17"/>
  <c r="B35" i="17"/>
  <c r="B12" i="17"/>
  <c r="B34" i="17"/>
  <c r="B11" i="17"/>
  <c r="B33" i="17"/>
  <c r="B10" i="17"/>
  <c r="B32" i="17"/>
  <c r="B9" i="17"/>
  <c r="B29" i="17"/>
  <c r="K190" i="3" l="1"/>
  <c r="D190" i="3"/>
  <c r="E190" i="3"/>
  <c r="P47" i="3"/>
  <c r="P190" i="3"/>
  <c r="F190" i="3"/>
  <c r="O190" i="3"/>
  <c r="J21" i="3"/>
  <c r="E47" i="3"/>
  <c r="K21" i="3"/>
  <c r="F124" i="3"/>
  <c r="F133" i="3" s="1"/>
  <c r="J124" i="3"/>
  <c r="J133" i="3" s="1"/>
  <c r="F174" i="3"/>
  <c r="J174" i="3"/>
  <c r="D11" i="3"/>
  <c r="Q11" i="3" s="1"/>
  <c r="D13" i="3"/>
  <c r="Q13" i="3" s="1"/>
  <c r="I124" i="3"/>
  <c r="I133" i="3" s="1"/>
  <c r="Q130" i="3"/>
  <c r="Q144" i="3"/>
  <c r="D10" i="3"/>
  <c r="Q10" i="3" s="1"/>
  <c r="D17" i="3"/>
  <c r="Q17" i="3" s="1"/>
  <c r="O101" i="3"/>
  <c r="O124" i="3"/>
  <c r="O133" i="3" s="1"/>
  <c r="H174" i="3"/>
  <c r="K174" i="3"/>
  <c r="K211" i="3" s="1"/>
  <c r="B41" i="17"/>
  <c r="G21" i="3"/>
  <c r="D101" i="3"/>
  <c r="Q86" i="3"/>
  <c r="AC10" i="10" s="1"/>
  <c r="AD10" i="10" s="1"/>
  <c r="E101" i="3"/>
  <c r="P101" i="3"/>
  <c r="AD23" i="10"/>
  <c r="J47" i="3"/>
  <c r="J190" i="3"/>
  <c r="H190" i="3"/>
  <c r="P174" i="3"/>
  <c r="P211" i="3" s="1"/>
  <c r="P21" i="3"/>
  <c r="Q61" i="3"/>
  <c r="F213" i="3"/>
  <c r="I174" i="3"/>
  <c r="H21" i="3"/>
  <c r="H101" i="3"/>
  <c r="E174" i="3"/>
  <c r="I101" i="3"/>
  <c r="Q172" i="3"/>
  <c r="Q187" i="3"/>
  <c r="I213" i="3"/>
  <c r="B19" i="17"/>
  <c r="G174" i="3"/>
  <c r="I190" i="3"/>
  <c r="Q20" i="3"/>
  <c r="E124" i="3"/>
  <c r="E133" i="3" s="1"/>
  <c r="P124" i="3"/>
  <c r="P133" i="3" s="1"/>
  <c r="Q40" i="3"/>
  <c r="Q37" i="3"/>
  <c r="K47" i="3"/>
  <c r="H47" i="3"/>
  <c r="O47" i="3"/>
  <c r="K101" i="3"/>
  <c r="Q96" i="3"/>
  <c r="AC11" i="10" s="1"/>
  <c r="AD11" i="10" s="1"/>
  <c r="Q123" i="3"/>
  <c r="D148" i="3"/>
  <c r="D154" i="3" s="1"/>
  <c r="G213" i="3"/>
  <c r="J213" i="3"/>
  <c r="Q208" i="3"/>
  <c r="AC28" i="10" s="1"/>
  <c r="AD28" i="10" s="1"/>
  <c r="Q56" i="3"/>
  <c r="AC7" i="10" s="1"/>
  <c r="AD7" i="10" s="1"/>
  <c r="I21" i="3"/>
  <c r="G124" i="3"/>
  <c r="G133" i="3" s="1"/>
  <c r="D213" i="3"/>
  <c r="H213" i="3"/>
  <c r="O213" i="3"/>
  <c r="D174" i="3"/>
  <c r="O174" i="3"/>
  <c r="K213" i="3"/>
  <c r="Q202" i="3"/>
  <c r="AC27" i="10" s="1"/>
  <c r="AD27" i="10" s="1"/>
  <c r="Q224" i="3"/>
  <c r="Q227" i="3"/>
  <c r="Q235" i="3"/>
  <c r="Q242" i="3"/>
  <c r="I47" i="3"/>
  <c r="E21" i="3"/>
  <c r="J101" i="3"/>
  <c r="K124" i="3"/>
  <c r="K133" i="3" s="1"/>
  <c r="G47" i="3"/>
  <c r="Q46" i="3"/>
  <c r="G101" i="3"/>
  <c r="Q107" i="3"/>
  <c r="H124" i="3"/>
  <c r="H133" i="3" s="1"/>
  <c r="Q114" i="3"/>
  <c r="D124" i="3"/>
  <c r="D133" i="3" s="1"/>
  <c r="E213" i="3"/>
  <c r="P213" i="3"/>
  <c r="G190" i="3"/>
  <c r="Q196" i="3"/>
  <c r="Q29" i="3"/>
  <c r="Q26" i="3"/>
  <c r="Q5" i="3"/>
  <c r="E73" i="3"/>
  <c r="D47" i="3"/>
  <c r="F101" i="3"/>
  <c r="F47" i="3"/>
  <c r="Q163" i="3"/>
  <c r="Q81" i="3"/>
  <c r="Q160" i="3"/>
  <c r="Q184" i="3"/>
  <c r="Q219" i="3"/>
  <c r="B8" i="17"/>
  <c r="C14" i="6"/>
  <c r="B31" i="17"/>
  <c r="G14" i="6"/>
  <c r="I10" i="10" s="1"/>
  <c r="J10" i="10" s="1"/>
  <c r="C13" i="6"/>
  <c r="C12" i="6"/>
  <c r="B37" i="17"/>
  <c r="B20" i="17"/>
  <c r="G15" i="6"/>
  <c r="B6" i="17"/>
  <c r="G11" i="6"/>
  <c r="G12" i="6"/>
  <c r="C10" i="6"/>
  <c r="I209" i="3" l="1"/>
  <c r="O211" i="3"/>
  <c r="P97" i="3"/>
  <c r="F209" i="3"/>
  <c r="J209" i="3"/>
  <c r="K209" i="3"/>
  <c r="J211" i="3"/>
  <c r="K99" i="3"/>
  <c r="J97" i="3"/>
  <c r="P209" i="3"/>
  <c r="I99" i="3"/>
  <c r="J135" i="3"/>
  <c r="J99" i="3"/>
  <c r="E209" i="3"/>
  <c r="I211" i="3"/>
  <c r="H209" i="3"/>
  <c r="F211" i="3"/>
  <c r="Q190" i="3"/>
  <c r="AC25" i="10" s="1"/>
  <c r="AD25" i="10" s="1"/>
  <c r="H211" i="3"/>
  <c r="D18" i="3"/>
  <c r="Q18" i="3" s="1"/>
  <c r="P135" i="3"/>
  <c r="G209" i="3"/>
  <c r="P99" i="3"/>
  <c r="E211" i="3"/>
  <c r="G211" i="3"/>
  <c r="Q174" i="3"/>
  <c r="B38" i="17"/>
  <c r="I7" i="10"/>
  <c r="J7" i="10" s="1"/>
  <c r="AH7" i="10" s="1"/>
  <c r="I26" i="10"/>
  <c r="O97" i="3"/>
  <c r="AC32" i="10"/>
  <c r="AD32" i="10" s="1"/>
  <c r="Q22" i="3"/>
  <c r="AC5" i="10" s="1"/>
  <c r="AD5" i="10" s="1"/>
  <c r="I11" i="10"/>
  <c r="J11" i="10" s="1"/>
  <c r="AH11" i="10" s="1"/>
  <c r="AC26" i="10"/>
  <c r="AD26" i="10" s="1"/>
  <c r="Q73" i="3"/>
  <c r="AC8" i="10" s="1"/>
  <c r="AD8" i="10" s="1"/>
  <c r="G135" i="3"/>
  <c r="I24" i="10"/>
  <c r="J24" i="10" s="1"/>
  <c r="AH24" i="10" s="1"/>
  <c r="I8" i="10"/>
  <c r="J8" i="10" s="1"/>
  <c r="I27" i="10"/>
  <c r="J27" i="10" s="1"/>
  <c r="AH27" i="10" s="1"/>
  <c r="G9" i="6"/>
  <c r="I5" i="10" s="1"/>
  <c r="J5" i="10" s="1"/>
  <c r="B7" i="17"/>
  <c r="I28" i="10"/>
  <c r="J28" i="10" s="1"/>
  <c r="AH28" i="10" s="1"/>
  <c r="H135" i="3"/>
  <c r="H99" i="3"/>
  <c r="C9" i="6"/>
  <c r="C25" i="6" s="1"/>
  <c r="B7" i="16"/>
  <c r="K135" i="3"/>
  <c r="K97" i="3"/>
  <c r="H97" i="3"/>
  <c r="G97" i="3"/>
  <c r="I135" i="3"/>
  <c r="Q47" i="3"/>
  <c r="AC6" i="10" s="1"/>
  <c r="AD6" i="10" s="1"/>
  <c r="I97" i="3"/>
  <c r="O135" i="3"/>
  <c r="O99" i="3"/>
  <c r="Q148" i="3"/>
  <c r="O209" i="3"/>
  <c r="Q101" i="3"/>
  <c r="Q133" i="3"/>
  <c r="G99" i="3"/>
  <c r="Q213" i="3"/>
  <c r="Q124" i="3"/>
  <c r="G10" i="6"/>
  <c r="I6" i="10" s="1"/>
  <c r="J6" i="10" s="1"/>
  <c r="G13" i="6"/>
  <c r="D211" i="3"/>
  <c r="Q154" i="3"/>
  <c r="D209" i="3"/>
  <c r="F99" i="3"/>
  <c r="F135" i="3"/>
  <c r="F97" i="3"/>
  <c r="E99" i="3"/>
  <c r="E135" i="3"/>
  <c r="E97" i="3"/>
  <c r="C11" i="6"/>
  <c r="I25" i="10" s="1"/>
  <c r="B17" i="17"/>
  <c r="B25" i="17" s="1"/>
  <c r="G8" i="6"/>
  <c r="I4" i="10" s="1"/>
  <c r="B35" i="16"/>
  <c r="B45" i="16"/>
  <c r="B69" i="16"/>
  <c r="B112" i="16"/>
  <c r="B33" i="16"/>
  <c r="B34" i="16"/>
  <c r="B32" i="16"/>
  <c r="B36" i="16"/>
  <c r="B115" i="16"/>
  <c r="B87" i="16"/>
  <c r="B67" i="16"/>
  <c r="B12" i="16"/>
  <c r="B46" i="16"/>
  <c r="B113" i="16"/>
  <c r="B114" i="16"/>
  <c r="B58" i="16"/>
  <c r="B68" i="16"/>
  <c r="B79" i="16"/>
  <c r="B88" i="16"/>
  <c r="B29" i="16"/>
  <c r="B57" i="16"/>
  <c r="B9" i="16"/>
  <c r="B41" i="16"/>
  <c r="B44" i="16"/>
  <c r="B11" i="16"/>
  <c r="B110" i="16"/>
  <c r="B82" i="16"/>
  <c r="B86" i="16"/>
  <c r="B75" i="16"/>
  <c r="B102" i="16"/>
  <c r="B56" i="16"/>
  <c r="B40" i="16"/>
  <c r="B105" i="16"/>
  <c r="B98" i="16"/>
  <c r="B90" i="16"/>
  <c r="B63" i="16"/>
  <c r="B64" i="16"/>
  <c r="B18" i="16"/>
  <c r="B13" i="16"/>
  <c r="B23" i="16"/>
  <c r="B81" i="16"/>
  <c r="B78" i="16"/>
  <c r="B21" i="16"/>
  <c r="B92" i="16"/>
  <c r="B103" i="16"/>
  <c r="B101" i="16"/>
  <c r="B104" i="16"/>
  <c r="B22" i="16"/>
  <c r="B109" i="16"/>
  <c r="B80" i="16"/>
  <c r="B91" i="16"/>
  <c r="B59" i="16"/>
  <c r="B55" i="16"/>
  <c r="J25" i="10" l="1"/>
  <c r="I30" i="10"/>
  <c r="J26" i="10"/>
  <c r="AH26" i="10" s="1"/>
  <c r="I32" i="10"/>
  <c r="J32" i="10" s="1"/>
  <c r="I137" i="3"/>
  <c r="I230" i="3"/>
  <c r="I236" i="3" s="1"/>
  <c r="I245" i="3" s="1"/>
  <c r="I246" i="3" s="1"/>
  <c r="I248" i="3" s="1"/>
  <c r="H137" i="3"/>
  <c r="H230" i="3"/>
  <c r="H236" i="3" s="1"/>
  <c r="H245" i="3" s="1"/>
  <c r="H246" i="3" s="1"/>
  <c r="H248" i="3" s="1"/>
  <c r="P137" i="3"/>
  <c r="P230" i="3"/>
  <c r="P236" i="3" s="1"/>
  <c r="P245" i="3" s="1"/>
  <c r="P246" i="3" s="1"/>
  <c r="P248" i="3" s="1"/>
  <c r="E137" i="3"/>
  <c r="E236" i="3"/>
  <c r="E245" i="3" s="1"/>
  <c r="E246" i="3" s="1"/>
  <c r="E248" i="3" s="1"/>
  <c r="G137" i="3"/>
  <c r="G230" i="3"/>
  <c r="G236" i="3" s="1"/>
  <c r="G245" i="3" s="1"/>
  <c r="G246" i="3" s="1"/>
  <c r="G248" i="3" s="1"/>
  <c r="J137" i="3"/>
  <c r="J230" i="3"/>
  <c r="J236" i="3" s="1"/>
  <c r="J245" i="3" s="1"/>
  <c r="J246" i="3" s="1"/>
  <c r="J248" i="3" s="1"/>
  <c r="K137" i="3"/>
  <c r="K230" i="3"/>
  <c r="K236" i="3" s="1"/>
  <c r="K245" i="3" s="1"/>
  <c r="K246" i="3" s="1"/>
  <c r="K248" i="3" s="1"/>
  <c r="F137" i="3"/>
  <c r="F230" i="3"/>
  <c r="F236" i="3" s="1"/>
  <c r="F245" i="3" s="1"/>
  <c r="F246" i="3" s="1"/>
  <c r="F248" i="3" s="1"/>
  <c r="O137" i="3"/>
  <c r="O230" i="3"/>
  <c r="O236" i="3" s="1"/>
  <c r="O245" i="3" s="1"/>
  <c r="O246" i="3" s="1"/>
  <c r="O248" i="3" s="1"/>
  <c r="Q209" i="3"/>
  <c r="D21" i="3"/>
  <c r="AH8" i="10"/>
  <c r="C24" i="15"/>
  <c r="D24" i="15" s="1"/>
  <c r="E24" i="15" s="1"/>
  <c r="F24" i="15" s="1"/>
  <c r="G25" i="6"/>
  <c r="C27" i="6" s="1"/>
  <c r="I9" i="10"/>
  <c r="C14" i="15"/>
  <c r="C14" i="14"/>
  <c r="D14" i="14" s="1"/>
  <c r="C10" i="15"/>
  <c r="C10" i="14"/>
  <c r="D10" i="14" s="1"/>
  <c r="C27" i="14"/>
  <c r="D27" i="14" s="1"/>
  <c r="C27" i="15"/>
  <c r="D27" i="15" s="1"/>
  <c r="E27" i="15" s="1"/>
  <c r="F27" i="15" s="1"/>
  <c r="G16" i="6"/>
  <c r="B14" i="17"/>
  <c r="B15" i="17" s="1"/>
  <c r="C12" i="15"/>
  <c r="C12" i="14"/>
  <c r="D12" i="14" s="1"/>
  <c r="AC9" i="10"/>
  <c r="I13" i="10"/>
  <c r="J13" i="10" s="1"/>
  <c r="J4" i="10"/>
  <c r="C23" i="15"/>
  <c r="D23" i="15" s="1"/>
  <c r="E23" i="15" s="1"/>
  <c r="F23" i="15" s="1"/>
  <c r="C23" i="14"/>
  <c r="D23" i="14" s="1"/>
  <c r="I23" i="10"/>
  <c r="J23" i="10" s="1"/>
  <c r="AH23" i="10" s="1"/>
  <c r="C13" i="15"/>
  <c r="C13" i="14"/>
  <c r="D13" i="14" s="1"/>
  <c r="AC22" i="10"/>
  <c r="B52" i="16"/>
  <c r="G21" i="6"/>
  <c r="B66" i="16"/>
  <c r="B31" i="16"/>
  <c r="Q211" i="3"/>
  <c r="C8" i="6"/>
  <c r="B42" i="16"/>
  <c r="B30" i="16"/>
  <c r="B60" i="16"/>
  <c r="B106" i="16"/>
  <c r="B43" i="16"/>
  <c r="B37" i="16"/>
  <c r="B20" i="16"/>
  <c r="B54" i="16"/>
  <c r="B8" i="16"/>
  <c r="G14" i="5"/>
  <c r="B65" i="16"/>
  <c r="B17" i="16"/>
  <c r="B19" i="16"/>
  <c r="B83" i="16"/>
  <c r="G13" i="5"/>
  <c r="J30" i="10" l="1"/>
  <c r="Q21" i="3"/>
  <c r="D99" i="3"/>
  <c r="D97" i="3"/>
  <c r="Q97" i="3" s="1"/>
  <c r="D135" i="3"/>
  <c r="D230" i="3" s="1"/>
  <c r="E258" i="3" s="1"/>
  <c r="E259" i="3" s="1"/>
  <c r="B48" i="16"/>
  <c r="C24" i="14"/>
  <c r="D24" i="14" s="1"/>
  <c r="F24" i="14" s="1"/>
  <c r="B71" i="16"/>
  <c r="G29" i="6"/>
  <c r="G34" i="6" s="1"/>
  <c r="B61" i="16"/>
  <c r="B38" i="16"/>
  <c r="E14" i="15"/>
  <c r="F14" i="15"/>
  <c r="D14" i="15"/>
  <c r="B77" i="16"/>
  <c r="B84" i="16" s="1"/>
  <c r="AD22" i="10"/>
  <c r="AC30" i="10"/>
  <c r="AD9" i="10"/>
  <c r="AC15" i="10"/>
  <c r="AD15" i="10" s="1"/>
  <c r="B89" i="16"/>
  <c r="B94" i="16" s="1"/>
  <c r="G18" i="6"/>
  <c r="I17" i="10"/>
  <c r="B100" i="16"/>
  <c r="B107" i="16" s="1"/>
  <c r="B25" i="16"/>
  <c r="B168" i="16" s="1"/>
  <c r="C21" i="6"/>
  <c r="C29" i="6" s="1"/>
  <c r="I22" i="10"/>
  <c r="J22" i="10" s="1"/>
  <c r="E23" i="14"/>
  <c r="F23" i="14"/>
  <c r="F27" i="14"/>
  <c r="E27" i="14"/>
  <c r="I15" i="10"/>
  <c r="J15" i="10" s="1"/>
  <c r="J9" i="10"/>
  <c r="X10" i="10"/>
  <c r="Y10" i="10" s="1"/>
  <c r="AH10" i="10" s="1"/>
  <c r="B10" i="16"/>
  <c r="E13" i="14"/>
  <c r="F13" i="14" s="1"/>
  <c r="G13" i="14"/>
  <c r="E10" i="14"/>
  <c r="F10" i="14" s="1"/>
  <c r="G10" i="14"/>
  <c r="B111" i="16"/>
  <c r="D13" i="15"/>
  <c r="G12" i="14"/>
  <c r="E12" i="14"/>
  <c r="F12" i="14" s="1"/>
  <c r="E10" i="15"/>
  <c r="F10" i="15"/>
  <c r="D10" i="15"/>
  <c r="C25" i="9"/>
  <c r="C9" i="15"/>
  <c r="C9" i="14"/>
  <c r="D9" i="14" s="1"/>
  <c r="E12" i="15"/>
  <c r="D12" i="15"/>
  <c r="F12" i="15"/>
  <c r="G14" i="14"/>
  <c r="E14" i="14"/>
  <c r="F14" i="14" s="1"/>
  <c r="X9" i="10"/>
  <c r="G9" i="5"/>
  <c r="G25" i="5"/>
  <c r="C27" i="5" s="1"/>
  <c r="G10" i="5"/>
  <c r="C11" i="5"/>
  <c r="Q135" i="3" l="1"/>
  <c r="Q137" i="3" s="1"/>
  <c r="Q99" i="3"/>
  <c r="AC4" i="10"/>
  <c r="AD4" i="10" s="1"/>
  <c r="D137" i="3"/>
  <c r="AH22" i="10"/>
  <c r="E24" i="14"/>
  <c r="C18" i="6"/>
  <c r="C31" i="6"/>
  <c r="F9" i="15"/>
  <c r="E9" i="15"/>
  <c r="D9" i="15"/>
  <c r="B14" i="16"/>
  <c r="C23" i="6"/>
  <c r="H13" i="14"/>
  <c r="J13" i="14"/>
  <c r="J14" i="14"/>
  <c r="H14" i="14"/>
  <c r="B6" i="16"/>
  <c r="G27" i="14"/>
  <c r="H27" i="14"/>
  <c r="C21" i="5"/>
  <c r="C29" i="5" s="1"/>
  <c r="X25" i="10"/>
  <c r="X30" i="10" s="1"/>
  <c r="G23" i="14"/>
  <c r="H23" i="14"/>
  <c r="I19" i="10"/>
  <c r="J19" i="10" s="1"/>
  <c r="J17" i="10"/>
  <c r="G24" i="14"/>
  <c r="H24" i="14"/>
  <c r="X6" i="10"/>
  <c r="Y6" i="10" s="1"/>
  <c r="AH6" i="10" s="1"/>
  <c r="X5" i="10"/>
  <c r="Y5" i="10" s="1"/>
  <c r="AH5" i="10" s="1"/>
  <c r="C26" i="14"/>
  <c r="D26" i="14" s="1"/>
  <c r="C26" i="15"/>
  <c r="D26" i="15" s="1"/>
  <c r="E26" i="15" s="1"/>
  <c r="F26" i="15" s="1"/>
  <c r="AD30" i="10"/>
  <c r="H10" i="14"/>
  <c r="I10" i="14" s="1"/>
  <c r="J10" i="14"/>
  <c r="C8" i="15"/>
  <c r="C8" i="14"/>
  <c r="D8" i="14" s="1"/>
  <c r="G9" i="14"/>
  <c r="E9" i="14"/>
  <c r="F9" i="14" s="1"/>
  <c r="J12" i="14"/>
  <c r="H12" i="14"/>
  <c r="I12" i="14" s="1"/>
  <c r="C25" i="14"/>
  <c r="D25" i="14" s="1"/>
  <c r="C25" i="15"/>
  <c r="D25" i="15" s="1"/>
  <c r="E25" i="15" s="1"/>
  <c r="F25" i="15" s="1"/>
  <c r="G25" i="9"/>
  <c r="Y9" i="10"/>
  <c r="AH9" i="10" s="1"/>
  <c r="X15" i="10"/>
  <c r="G8" i="5"/>
  <c r="Q230" i="3"/>
  <c r="I117" i="4" s="1"/>
  <c r="D236" i="3"/>
  <c r="E253" i="3"/>
  <c r="B48" i="17"/>
  <c r="B75" i="17" s="1"/>
  <c r="AC13" i="10" l="1"/>
  <c r="AD13" i="10" s="1"/>
  <c r="B15" i="16"/>
  <c r="C22" i="15"/>
  <c r="D22" i="15" s="1"/>
  <c r="E22" i="15" s="1"/>
  <c r="F22" i="15" s="1"/>
  <c r="C22" i="14"/>
  <c r="D22" i="14" s="1"/>
  <c r="Y25" i="10"/>
  <c r="AH25" i="10" s="1"/>
  <c r="Y30" i="10"/>
  <c r="C11" i="14"/>
  <c r="D11" i="14" s="1"/>
  <c r="C11" i="15"/>
  <c r="I24" i="14"/>
  <c r="J24" i="14"/>
  <c r="K12" i="14"/>
  <c r="L12" i="14" s="1"/>
  <c r="M12" i="14"/>
  <c r="N12" i="14" s="1"/>
  <c r="O12" i="14" s="1"/>
  <c r="M14" i="14"/>
  <c r="N14" i="14" s="1"/>
  <c r="O14" i="14" s="1"/>
  <c r="K14" i="14"/>
  <c r="L14" i="14" s="1"/>
  <c r="I27" i="14"/>
  <c r="J27" i="14"/>
  <c r="K13" i="14"/>
  <c r="L13" i="14" s="1"/>
  <c r="M13" i="14"/>
  <c r="N13" i="14" s="1"/>
  <c r="O13" i="14" s="1"/>
  <c r="J9" i="14"/>
  <c r="H9" i="14"/>
  <c r="I9" i="14" s="1"/>
  <c r="C21" i="9"/>
  <c r="F26" i="14"/>
  <c r="E26" i="14"/>
  <c r="I13" i="14"/>
  <c r="G8" i="14"/>
  <c r="E8" i="14"/>
  <c r="F8" i="14" s="1"/>
  <c r="D8" i="15"/>
  <c r="F8" i="15"/>
  <c r="E8" i="15"/>
  <c r="C21" i="14"/>
  <c r="D21" i="14" s="1"/>
  <c r="C21" i="15"/>
  <c r="D21" i="15" s="1"/>
  <c r="E21" i="15" s="1"/>
  <c r="F21" i="15" s="1"/>
  <c r="J23" i="14"/>
  <c r="I23" i="14"/>
  <c r="G21" i="5"/>
  <c r="C23" i="5" s="1"/>
  <c r="X4" i="10"/>
  <c r="M10" i="14"/>
  <c r="N10" i="14" s="1"/>
  <c r="O10" i="14" s="1"/>
  <c r="K10" i="14"/>
  <c r="L10" i="14" s="1"/>
  <c r="I14" i="14"/>
  <c r="C27" i="9"/>
  <c r="Y15" i="10"/>
  <c r="AH15" i="10" s="1"/>
  <c r="F25" i="14"/>
  <c r="E25" i="14"/>
  <c r="D245" i="3"/>
  <c r="Q236" i="3"/>
  <c r="AC19" i="10" l="1"/>
  <c r="AD19" i="10" s="1"/>
  <c r="I124" i="4"/>
  <c r="AS117" i="4"/>
  <c r="P14" i="14"/>
  <c r="Q14" i="14" s="1"/>
  <c r="P13" i="14"/>
  <c r="Q13" i="14" s="1"/>
  <c r="P10" i="14"/>
  <c r="Q10" i="14" s="1"/>
  <c r="G29" i="5"/>
  <c r="C31" i="5" s="1"/>
  <c r="E21" i="14"/>
  <c r="F21" i="14"/>
  <c r="H8" i="14"/>
  <c r="J8" i="14"/>
  <c r="K9" i="14"/>
  <c r="L9" i="14" s="1"/>
  <c r="M9" i="14"/>
  <c r="N9" i="14" s="1"/>
  <c r="O9" i="14" s="1"/>
  <c r="Y4" i="10"/>
  <c r="X13" i="10"/>
  <c r="F22" i="14"/>
  <c r="E22" i="14"/>
  <c r="G11" i="14"/>
  <c r="E11" i="14"/>
  <c r="F11" i="14" s="1"/>
  <c r="C20" i="14"/>
  <c r="D20" i="14" s="1"/>
  <c r="C20" i="15"/>
  <c r="D20" i="15" s="1"/>
  <c r="E20" i="15" s="1"/>
  <c r="F20" i="15" s="1"/>
  <c r="G21" i="9"/>
  <c r="G29" i="9" s="1"/>
  <c r="P12" i="14"/>
  <c r="Q12" i="14" s="1"/>
  <c r="K27" i="14"/>
  <c r="L27" i="14"/>
  <c r="K24" i="14"/>
  <c r="L24" i="14"/>
  <c r="G26" i="14"/>
  <c r="H26" i="14"/>
  <c r="L23" i="14"/>
  <c r="K23" i="14"/>
  <c r="C29" i="9"/>
  <c r="D11" i="15"/>
  <c r="E11" i="15"/>
  <c r="F11" i="15"/>
  <c r="G25" i="14"/>
  <c r="H25" i="14"/>
  <c r="Q245" i="3"/>
  <c r="D246" i="3"/>
  <c r="D248" i="3" s="1"/>
  <c r="I133" i="4" l="1"/>
  <c r="AS124" i="4"/>
  <c r="G34" i="5"/>
  <c r="C23" i="9"/>
  <c r="N24" i="14"/>
  <c r="O24" i="14" s="1"/>
  <c r="M24" i="14"/>
  <c r="H11" i="14"/>
  <c r="I11" i="14" s="1"/>
  <c r="J11" i="14"/>
  <c r="N27" i="14"/>
  <c r="O27" i="14" s="1"/>
  <c r="M27" i="14"/>
  <c r="K8" i="14"/>
  <c r="L8" i="14" s="1"/>
  <c r="M8" i="14"/>
  <c r="N8" i="14" s="1"/>
  <c r="O8" i="14" s="1"/>
  <c r="I8" i="14"/>
  <c r="H22" i="14"/>
  <c r="G22" i="14"/>
  <c r="M23" i="14"/>
  <c r="N23" i="14"/>
  <c r="O23" i="14" s="1"/>
  <c r="C31" i="9"/>
  <c r="Y13" i="10"/>
  <c r="AH13" i="10" s="1"/>
  <c r="X19" i="10"/>
  <c r="Y19" i="10" s="1"/>
  <c r="G21" i="14"/>
  <c r="H21" i="14"/>
  <c r="J26" i="14"/>
  <c r="I26" i="14"/>
  <c r="F20" i="14"/>
  <c r="E20" i="14"/>
  <c r="P9" i="14"/>
  <c r="Q9" i="14" s="1"/>
  <c r="J25" i="14"/>
  <c r="I25" i="14"/>
  <c r="Q246" i="3"/>
  <c r="Q248" i="3" s="1"/>
  <c r="C16" i="6"/>
  <c r="I135" i="4" l="1"/>
  <c r="I137" i="4" s="1"/>
  <c r="AS133" i="4"/>
  <c r="AS135" i="4" s="1"/>
  <c r="P27" i="14"/>
  <c r="Q27" i="14" s="1"/>
  <c r="H20" i="14"/>
  <c r="G20" i="14"/>
  <c r="P23" i="14"/>
  <c r="Q23" i="14" s="1"/>
  <c r="L26" i="14"/>
  <c r="K26" i="14"/>
  <c r="M11" i="14"/>
  <c r="N11" i="14" s="1"/>
  <c r="O11" i="14" s="1"/>
  <c r="K11" i="14"/>
  <c r="L11" i="14" s="1"/>
  <c r="R248" i="3"/>
  <c r="I21" i="14"/>
  <c r="J21" i="14"/>
  <c r="J22" i="14"/>
  <c r="I22" i="14"/>
  <c r="AC34" i="10"/>
  <c r="E252" i="3"/>
  <c r="E254" i="3" s="1"/>
  <c r="P8" i="14"/>
  <c r="Q8" i="14" s="1"/>
  <c r="P24" i="14"/>
  <c r="Q24" i="14" s="1"/>
  <c r="I34" i="10"/>
  <c r="I36" i="10" s="1"/>
  <c r="C34" i="6"/>
  <c r="B108" i="19"/>
  <c r="B109" i="19" s="1"/>
  <c r="L25" i="14"/>
  <c r="K25" i="14"/>
  <c r="B116" i="16"/>
  <c r="B117" i="16" s="1"/>
  <c r="AS137" i="4" l="1"/>
  <c r="F253" i="4"/>
  <c r="F254" i="4" s="1"/>
  <c r="AD34" i="10"/>
  <c r="AC36" i="10"/>
  <c r="AD36" i="10" s="1"/>
  <c r="M26" i="14"/>
  <c r="N26" i="14"/>
  <c r="O26" i="14" s="1"/>
  <c r="K22" i="14"/>
  <c r="L22" i="14"/>
  <c r="L21" i="14"/>
  <c r="K21" i="14"/>
  <c r="J36" i="10"/>
  <c r="J34" i="10"/>
  <c r="J20" i="14"/>
  <c r="I20" i="14"/>
  <c r="B397" i="19"/>
  <c r="B399" i="19" s="1"/>
  <c r="P11" i="14"/>
  <c r="Q11" i="14" s="1"/>
  <c r="G16" i="8"/>
  <c r="M25" i="14"/>
  <c r="N25" i="14"/>
  <c r="O25" i="14" s="1"/>
  <c r="C16" i="5"/>
  <c r="P26" i="14" l="1"/>
  <c r="Q26" i="14" s="1"/>
  <c r="L20" i="14"/>
  <c r="K20" i="14"/>
  <c r="M22" i="14"/>
  <c r="N22" i="14"/>
  <c r="O22" i="14" s="1"/>
  <c r="M21" i="14"/>
  <c r="N21" i="14"/>
  <c r="O21" i="14" s="1"/>
  <c r="G18" i="8"/>
  <c r="D17" i="10"/>
  <c r="E17" i="10" s="1"/>
  <c r="AH17" i="10" s="1"/>
  <c r="G34" i="8"/>
  <c r="P25" i="14"/>
  <c r="Q25" i="14" s="1"/>
  <c r="C34" i="5"/>
  <c r="X34" i="10"/>
  <c r="C28" i="15"/>
  <c r="G18" i="9"/>
  <c r="G34" i="9"/>
  <c r="P21" i="14" l="1"/>
  <c r="Q21" i="14" s="1"/>
  <c r="P22" i="14"/>
  <c r="Q22" i="14" s="1"/>
  <c r="D19" i="10"/>
  <c r="E19" i="10" s="1"/>
  <c r="AH19" i="10" s="1"/>
  <c r="M20" i="14"/>
  <c r="N20" i="14"/>
  <c r="O20" i="14" s="1"/>
  <c r="C15" i="15"/>
  <c r="C15" i="14"/>
  <c r="C34" i="9"/>
  <c r="Y34" i="10"/>
  <c r="AH34" i="10" s="1"/>
  <c r="X36" i="10"/>
  <c r="Y36" i="10" s="1"/>
  <c r="D28" i="14"/>
  <c r="C29" i="14"/>
  <c r="D28" i="15"/>
  <c r="C29" i="15"/>
  <c r="P20" i="14" l="1"/>
  <c r="Q20" i="14" s="1"/>
  <c r="D15" i="14"/>
  <c r="C16" i="14"/>
  <c r="C16" i="15"/>
  <c r="F15" i="15"/>
  <c r="F16" i="15" s="1"/>
  <c r="E15" i="15"/>
  <c r="E16" i="15" s="1"/>
  <c r="D15" i="15"/>
  <c r="D16" i="15" s="1"/>
  <c r="F28" i="14"/>
  <c r="E28" i="14"/>
  <c r="E29" i="14" s="1"/>
  <c r="D29" i="14"/>
  <c r="E28" i="15"/>
  <c r="D29" i="15"/>
  <c r="D31" i="15" l="1"/>
  <c r="G15" i="14"/>
  <c r="E15" i="14"/>
  <c r="D16" i="14"/>
  <c r="D32" i="14" s="1"/>
  <c r="F28" i="15"/>
  <c r="F29" i="15" s="1"/>
  <c r="F31" i="15" s="1"/>
  <c r="E29" i="15"/>
  <c r="E31" i="15" s="1"/>
  <c r="H28" i="14"/>
  <c r="G28" i="14"/>
  <c r="G29" i="14" s="1"/>
  <c r="F29" i="14"/>
  <c r="D30" i="14" l="1"/>
  <c r="F15" i="14"/>
  <c r="F16" i="14" s="1"/>
  <c r="E16" i="14"/>
  <c r="E32" i="14" s="1"/>
  <c r="J15" i="14"/>
  <c r="H15" i="14"/>
  <c r="G16" i="14"/>
  <c r="I28" i="14"/>
  <c r="I29" i="14" s="1"/>
  <c r="J28" i="14"/>
  <c r="H29" i="14"/>
  <c r="F32" i="14" l="1"/>
  <c r="G32" i="14" s="1"/>
  <c r="I15" i="14"/>
  <c r="I16" i="14" s="1"/>
  <c r="H16" i="14"/>
  <c r="M15" i="14"/>
  <c r="K15" i="14"/>
  <c r="J16" i="14"/>
  <c r="E30" i="14"/>
  <c r="F30" i="14" s="1"/>
  <c r="G30" i="14" s="1"/>
  <c r="K28" i="14"/>
  <c r="K29" i="14" s="1"/>
  <c r="L28" i="14"/>
  <c r="J29" i="14"/>
  <c r="H32" i="14" l="1"/>
  <c r="I32" i="14" s="1"/>
  <c r="J32" i="14" s="1"/>
  <c r="H30" i="14"/>
  <c r="I30" i="14" s="1"/>
  <c r="J30" i="14" s="1"/>
  <c r="L15" i="14"/>
  <c r="K16" i="14"/>
  <c r="N15" i="14"/>
  <c r="M16" i="14"/>
  <c r="M28" i="14"/>
  <c r="M29" i="14" s="1"/>
  <c r="L29" i="14"/>
  <c r="K30" i="14" l="1"/>
  <c r="K32" i="14"/>
  <c r="O15" i="14"/>
  <c r="O16" i="14" s="1"/>
  <c r="N16" i="14"/>
  <c r="L16" i="14"/>
  <c r="O28" i="14"/>
  <c r="N29" i="14"/>
  <c r="P15" i="14" l="1"/>
  <c r="Q15" i="14" s="1"/>
  <c r="L32" i="14"/>
  <c r="M32" i="14" s="1"/>
  <c r="N32" i="14" s="1"/>
  <c r="L30" i="14"/>
  <c r="M30" i="14" s="1"/>
  <c r="N30" i="14" s="1"/>
  <c r="P16" i="14"/>
  <c r="Q16" i="14" s="1"/>
  <c r="O29" i="14"/>
  <c r="P29" i="14" s="1"/>
  <c r="P28" i="14"/>
  <c r="Q28" i="14" s="1"/>
  <c r="O32" i="14" l="1"/>
  <c r="O30" i="14"/>
</calcChain>
</file>

<file path=xl/sharedStrings.xml><?xml version="1.0" encoding="utf-8"?>
<sst xmlns="http://schemas.openxmlformats.org/spreadsheetml/2006/main" count="5595" uniqueCount="842">
  <si>
    <t>Intézményi költségvetés összesen</t>
  </si>
  <si>
    <t>Költségvetési jelentés 01 űrlap</t>
  </si>
  <si>
    <t>K1101</t>
  </si>
  <si>
    <t>01</t>
  </si>
  <si>
    <t>Törvény szerinti illetmények, munkabérek</t>
  </si>
  <si>
    <t>K1102</t>
  </si>
  <si>
    <t>02</t>
  </si>
  <si>
    <t>Normatív jutalmak</t>
  </si>
  <si>
    <t>K1103</t>
  </si>
  <si>
    <t>03</t>
  </si>
  <si>
    <t>Céljuttatás, projektprémium</t>
  </si>
  <si>
    <t>K1104</t>
  </si>
  <si>
    <t>04</t>
  </si>
  <si>
    <t>Készenléti, ügyeleti, helyettesítési díj, túlóra, túlszolgálat</t>
  </si>
  <si>
    <t>K1105</t>
  </si>
  <si>
    <t>05</t>
  </si>
  <si>
    <t>Végkielégítés</t>
  </si>
  <si>
    <t>K1106</t>
  </si>
  <si>
    <t>06</t>
  </si>
  <si>
    <t>Jubileumi jutalom</t>
  </si>
  <si>
    <t>K1107</t>
  </si>
  <si>
    <t>07</t>
  </si>
  <si>
    <t>Béren kívüli juttatások</t>
  </si>
  <si>
    <t>K1108</t>
  </si>
  <si>
    <t>08</t>
  </si>
  <si>
    <t>Ruházati költségtérítés</t>
  </si>
  <si>
    <t>K1109</t>
  </si>
  <si>
    <t>09</t>
  </si>
  <si>
    <t>Közlekedési költségtérítés</t>
  </si>
  <si>
    <t>K1110</t>
  </si>
  <si>
    <t>Egyéb költségtérítések</t>
  </si>
  <si>
    <t>K1111</t>
  </si>
  <si>
    <t>Lakhatási támogatások</t>
  </si>
  <si>
    <t>K1112</t>
  </si>
  <si>
    <t>Szociális támogatások</t>
  </si>
  <si>
    <t>K1113</t>
  </si>
  <si>
    <t>Foglalkoztatottak egyéb személyi juttatásai</t>
  </si>
  <si>
    <t>K11</t>
  </si>
  <si>
    <t>Foglalkoztatottak személyi juttatásai (=01+…+13)</t>
  </si>
  <si>
    <t>K123</t>
  </si>
  <si>
    <t>Egyéb külső személyi juttatások</t>
  </si>
  <si>
    <t>K12</t>
  </si>
  <si>
    <t>Külső személyi juttatások (=15+16+17)</t>
  </si>
  <si>
    <t>K1</t>
  </si>
  <si>
    <t>Személyi juttatások (=14+18)</t>
  </si>
  <si>
    <t>K2</t>
  </si>
  <si>
    <t xml:space="preserve">Munkaadókat terhelő járulékok és szociális hozzájárulási adó                                                                            </t>
  </si>
  <si>
    <t>K311</t>
  </si>
  <si>
    <t>Szakmai anyagok beszerzése</t>
  </si>
  <si>
    <t>K312</t>
  </si>
  <si>
    <t>Üzemeltetési anyagok beszerzése</t>
  </si>
  <si>
    <t>K313</t>
  </si>
  <si>
    <t>Árubeszerzés</t>
  </si>
  <si>
    <t>K31</t>
  </si>
  <si>
    <t>Készletbeszerzés (=21+22+23)</t>
  </si>
  <si>
    <t>K321</t>
  </si>
  <si>
    <t>Informatikai szolgáltatások igénybevétele</t>
  </si>
  <si>
    <t>K322</t>
  </si>
  <si>
    <t>Egyéb kommunikációs szolgáltatások</t>
  </si>
  <si>
    <t>K32</t>
  </si>
  <si>
    <t>Kommunikációs szolgáltatások (=25+26)</t>
  </si>
  <si>
    <t>K331</t>
  </si>
  <si>
    <t>Közüzemi díjak</t>
  </si>
  <si>
    <t>K332</t>
  </si>
  <si>
    <t>Vásárolt élelmezés</t>
  </si>
  <si>
    <t>K333</t>
  </si>
  <si>
    <t>Bérleti és lízing díjak</t>
  </si>
  <si>
    <t>K334</t>
  </si>
  <si>
    <t>Karbantartási, kisjavítási szolgáltatások</t>
  </si>
  <si>
    <t>K335</t>
  </si>
  <si>
    <t>Közvetített szolgáltatások</t>
  </si>
  <si>
    <t>K336</t>
  </si>
  <si>
    <t xml:space="preserve">Szakmai tevékenységet segítő szolgáltatások </t>
  </si>
  <si>
    <t>K337</t>
  </si>
  <si>
    <t>Egyéb szolgáltatások</t>
  </si>
  <si>
    <t>K33</t>
  </si>
  <si>
    <t>Szolgáltatási kiadások (=28+…+34)</t>
  </si>
  <si>
    <t>K341</t>
  </si>
  <si>
    <t>Kiküldetések kiadásai</t>
  </si>
  <si>
    <t>K342</t>
  </si>
  <si>
    <t>Reklám- és propagandakiadások</t>
  </si>
  <si>
    <t>K34</t>
  </si>
  <si>
    <t>Kiküldetések, reklám- és propagandakiadások (=36+37)</t>
  </si>
  <si>
    <t>K351</t>
  </si>
  <si>
    <t>Működési célú előzetesen felszámított általános forgalmi adó</t>
  </si>
  <si>
    <t>K352</t>
  </si>
  <si>
    <t xml:space="preserve">Fizetendő általános forgalmi adó </t>
  </si>
  <si>
    <t>K353</t>
  </si>
  <si>
    <t xml:space="preserve">Kamatkiadások </t>
  </si>
  <si>
    <t>K354</t>
  </si>
  <si>
    <t>Egyéb pénzügyi műveletek kiadásai</t>
  </si>
  <si>
    <t>K355</t>
  </si>
  <si>
    <t>Egyéb dologi kiadások</t>
  </si>
  <si>
    <t>K35</t>
  </si>
  <si>
    <t>Különféle befizetések és egyéb dologi kiadások (=39+…+43)</t>
  </si>
  <si>
    <t>K3</t>
  </si>
  <si>
    <t>Dologi kiadások (=24+27+35+38+44)</t>
  </si>
  <si>
    <t>K41</t>
  </si>
  <si>
    <t>Társadalombiztosítási ellátások</t>
  </si>
  <si>
    <t>K42</t>
  </si>
  <si>
    <t>Családi támogatások</t>
  </si>
  <si>
    <t>K43</t>
  </si>
  <si>
    <t>Pénzbeli kárpótlások, kártérítések</t>
  </si>
  <si>
    <t>K44</t>
  </si>
  <si>
    <t>Betegséggel kapcsolatos (nem társadalombiztosítási) ellátások</t>
  </si>
  <si>
    <t>K45</t>
  </si>
  <si>
    <t>Foglalkoztatással, munkanélküliséggel kapcsolatos ellátások</t>
  </si>
  <si>
    <t>K46</t>
  </si>
  <si>
    <t>Lakhatással kapcsolatos ellátások</t>
  </si>
  <si>
    <t>K47</t>
  </si>
  <si>
    <t>Intézményi ellátottak pénzbeli juttatásai</t>
  </si>
  <si>
    <t>K48</t>
  </si>
  <si>
    <t>Egyéb nem intézményi ellátások</t>
  </si>
  <si>
    <t>K4</t>
  </si>
  <si>
    <t>Ellátottak pénzbeli juttatásai (=46+...+53)</t>
  </si>
  <si>
    <t>K501</t>
  </si>
  <si>
    <t>Nemzetközi kötelezettségek</t>
  </si>
  <si>
    <t>K5021</t>
  </si>
  <si>
    <t>A helyi önkormányzatok előző évi elszámolásából származó kiadások</t>
  </si>
  <si>
    <t>K5022</t>
  </si>
  <si>
    <t>A helyi önkormányzatok törvényi előíráson alapuló befizetései</t>
  </si>
  <si>
    <t>K5023</t>
  </si>
  <si>
    <t>Egyéb elvonások, befizetések</t>
  </si>
  <si>
    <t>K502</t>
  </si>
  <si>
    <t>Elvonások és befizetések (=56+57+58)</t>
  </si>
  <si>
    <t>K503</t>
  </si>
  <si>
    <t>Működési célú garancia- és kezességvállalásból származó kifizetés államháztartáson belülre</t>
  </si>
  <si>
    <t>K504</t>
  </si>
  <si>
    <t>Működési célú visszatérítendő támogatások, kölcsönök nyújtása államháztartáson belülre</t>
  </si>
  <si>
    <t>K505</t>
  </si>
  <si>
    <t>Működési célú visszatérítendő támogatások, kölcsönök törlesztése államháztartáson belülre</t>
  </si>
  <si>
    <t>K506</t>
  </si>
  <si>
    <t>Egyéb működési célú támogatások államháztartáson belülre</t>
  </si>
  <si>
    <t>K507</t>
  </si>
  <si>
    <t>Működési célú garancia- és kezességvállalásból származó kifizetés államháztartáson kívülre</t>
  </si>
  <si>
    <t>K508</t>
  </si>
  <si>
    <t>Működési célú visszatérítendő támogatások, kölcsönök nyújtása államháztartáson kívülre</t>
  </si>
  <si>
    <t>K509</t>
  </si>
  <si>
    <t>Árkiegészítések, ártámogatások</t>
  </si>
  <si>
    <t>K510</t>
  </si>
  <si>
    <t>Kamattámogatások</t>
  </si>
  <si>
    <t>K511</t>
  </si>
  <si>
    <t>Működési célú támogatások az Európai Uniónak</t>
  </si>
  <si>
    <t>K512</t>
  </si>
  <si>
    <t>Egyéb működési célú támogatások államháztartáson kívülre</t>
  </si>
  <si>
    <t>K513</t>
  </si>
  <si>
    <t>Tartalékok</t>
  </si>
  <si>
    <t>K5</t>
  </si>
  <si>
    <t>Egyéb működési célú kiadások (=55+59+…+70)</t>
  </si>
  <si>
    <t>K61</t>
  </si>
  <si>
    <t>Immateriális javak beszerzése, létesítése</t>
  </si>
  <si>
    <t>K62</t>
  </si>
  <si>
    <t>Ingatlanok beszerzése, létesítése</t>
  </si>
  <si>
    <t>K63</t>
  </si>
  <si>
    <t>Informatikai eszközök beszerzése, létesítése</t>
  </si>
  <si>
    <t>K64</t>
  </si>
  <si>
    <t>Egyéb tárgyi eszközök beszerzése, létesítése</t>
  </si>
  <si>
    <t>K65</t>
  </si>
  <si>
    <t>Részesedések beszerzése</t>
  </si>
  <si>
    <t>K66</t>
  </si>
  <si>
    <t>Meglévő részesedések növeléséhez kapcsolódó kiadások</t>
  </si>
  <si>
    <t>K67</t>
  </si>
  <si>
    <t>Beruházási célú előzetesen felszámított általános forgalmi adó</t>
  </si>
  <si>
    <t>K6</t>
  </si>
  <si>
    <t>Beruházások (=72+…+78)</t>
  </si>
  <si>
    <t>K71</t>
  </si>
  <si>
    <t>Ingatlanok felújítása</t>
  </si>
  <si>
    <t>K72</t>
  </si>
  <si>
    <t>Informatikai eszközök felújítása</t>
  </si>
  <si>
    <t>K73</t>
  </si>
  <si>
    <t xml:space="preserve">Egyéb tárgyi eszközök felújítása </t>
  </si>
  <si>
    <t>K74</t>
  </si>
  <si>
    <t>Felújítási célú előzetesen felszámított általános forgalmi adó</t>
  </si>
  <si>
    <t>K7</t>
  </si>
  <si>
    <t>Felújítások (=80+...+83)</t>
  </si>
  <si>
    <t>K81</t>
  </si>
  <si>
    <t>Felhalmozási célú garancia- és kezességvállalásból származó kifizetés államháztartáson belülre</t>
  </si>
  <si>
    <t>K82</t>
  </si>
  <si>
    <t>Felhalmozási célú visszatérítendő támogatások, kölcsönök nyújtása államháztartáson belülre</t>
  </si>
  <si>
    <t>K83</t>
  </si>
  <si>
    <t>Felhalmozási célú visszatérítendő támogatások, kölcsönök törlesztése államháztartáson belülre</t>
  </si>
  <si>
    <t>K84</t>
  </si>
  <si>
    <t>Egyéb felhalmozási célú támogatások államháztartáson belülre</t>
  </si>
  <si>
    <t>K85</t>
  </si>
  <si>
    <t>Felhalmozási célú garancia- és kezességvállalásból származó kifizetés államháztartáson kívülre</t>
  </si>
  <si>
    <t>K86</t>
  </si>
  <si>
    <t>Felhalmozási célú visszatérítendő támogatások, kölcsönök nyújtása államháztartáson kívülre</t>
  </si>
  <si>
    <t>K87</t>
  </si>
  <si>
    <t>Lakástámogatás</t>
  </si>
  <si>
    <t>K88</t>
  </si>
  <si>
    <t>Felhalmozási célú támogatások az Európai Uniónak</t>
  </si>
  <si>
    <t>K89</t>
  </si>
  <si>
    <t xml:space="preserve">Egyéb felhalmozási célú támogatások államháztartáson kívülre </t>
  </si>
  <si>
    <t>K8</t>
  </si>
  <si>
    <t>Egyéb felhalmozási célú kiadások (=85+…+93)</t>
  </si>
  <si>
    <t>K1-K8</t>
  </si>
  <si>
    <t>Költségvetési kiadások (=19+20+45+54+71+79+84+94)</t>
  </si>
  <si>
    <t>Működési kiadások (=19+20+45+54+71)</t>
  </si>
  <si>
    <t>Felhalmozási kiadások (=79+84+94)</t>
  </si>
  <si>
    <t>Költségvetési jelentés 03 űrlap</t>
  </si>
  <si>
    <t>K9111</t>
  </si>
  <si>
    <t>Hosszú lejáratú hitelek, kölcsönök törlesztése pénzügyi vállalkozásnak</t>
  </si>
  <si>
    <t>K9112</t>
  </si>
  <si>
    <t>Likviditási célú hitelek, kölcsönök törlesztése pénzügyi vállalkozásnak</t>
  </si>
  <si>
    <t>K9113</t>
  </si>
  <si>
    <t>Rövid lejáratú hitelek, kölcsönök törlesztése pénzügyi vállalkozásnak</t>
  </si>
  <si>
    <t>K911</t>
  </si>
  <si>
    <t>Hitel-, kölcsöntörlesztés államháztartáson kívülre (=01+02+03)</t>
  </si>
  <si>
    <t>K9121</t>
  </si>
  <si>
    <t>Forgatási célú belföldi értékpapírok vásárlása</t>
  </si>
  <si>
    <t>K9122</t>
  </si>
  <si>
    <t>Befektetési célú belföldi értékpapírok vásárlása</t>
  </si>
  <si>
    <t>K9123</t>
  </si>
  <si>
    <t>Kincstárjegyek beváltása</t>
  </si>
  <si>
    <t>K9124</t>
  </si>
  <si>
    <t>Éven belüli lejáratú belföldi értékpapírok beváltása</t>
  </si>
  <si>
    <t>K9125</t>
  </si>
  <si>
    <t>Belföldi kötvények beváltása</t>
  </si>
  <si>
    <t>K9126</t>
  </si>
  <si>
    <t>10</t>
  </si>
  <si>
    <t>Éven túli lejáratú belföldi értékpapírok beváltása</t>
  </si>
  <si>
    <t>K912</t>
  </si>
  <si>
    <t>11</t>
  </si>
  <si>
    <t>Belföldi értékpapírok kiadásai (=05+…+10)</t>
  </si>
  <si>
    <t>K913</t>
  </si>
  <si>
    <t>12</t>
  </si>
  <si>
    <t>Államháztartáson belüli megelőlegezések folyósítása</t>
  </si>
  <si>
    <t>K914</t>
  </si>
  <si>
    <t>13</t>
  </si>
  <si>
    <t>Államháztartáson belüli megelőlegezések visszafizetése</t>
  </si>
  <si>
    <t>K915</t>
  </si>
  <si>
    <t>14</t>
  </si>
  <si>
    <t>Központi, irányító szervi támogatások folyósítása</t>
  </si>
  <si>
    <t>K916</t>
  </si>
  <si>
    <t>15</t>
  </si>
  <si>
    <t>Pénzeszközök lekötött bankbetétként elhelyezése</t>
  </si>
  <si>
    <t>K917</t>
  </si>
  <si>
    <t>16</t>
  </si>
  <si>
    <t>Pénzügyi lízing kiadásai</t>
  </si>
  <si>
    <t>K918</t>
  </si>
  <si>
    <t>17</t>
  </si>
  <si>
    <t>Központi költségvetés sajátos finanszírozási kiadásai</t>
  </si>
  <si>
    <t>K9191</t>
  </si>
  <si>
    <t>18</t>
  </si>
  <si>
    <t>Hosszú lejáratú tulajdonosi kölcsönök kiadásai</t>
  </si>
  <si>
    <t>K9192</t>
  </si>
  <si>
    <t>19</t>
  </si>
  <si>
    <t>Rövid lejáratú tulajdonosi kölcsönök kiadásai</t>
  </si>
  <si>
    <t>K919</t>
  </si>
  <si>
    <t>20</t>
  </si>
  <si>
    <t>Tulajdonosi kölcsönök kiadásai (=18+19)</t>
  </si>
  <si>
    <t>K91</t>
  </si>
  <si>
    <t>21</t>
  </si>
  <si>
    <t>Belföldi finanszírozás kiadásai (=04+11+…+17+20)</t>
  </si>
  <si>
    <t>K921</t>
  </si>
  <si>
    <t>22</t>
  </si>
  <si>
    <t>Forgatási célú külföldi értékpapírok vásárlása</t>
  </si>
  <si>
    <t>K922</t>
  </si>
  <si>
    <t>23</t>
  </si>
  <si>
    <t>Befektetési célú külföldi értékpapírok vásárlása</t>
  </si>
  <si>
    <t>K923</t>
  </si>
  <si>
    <t>24</t>
  </si>
  <si>
    <t>Külföldi értékpapírok beváltása</t>
  </si>
  <si>
    <t>K924</t>
  </si>
  <si>
    <t>25</t>
  </si>
  <si>
    <t>Hitelek, kölcsönök törlesztése külföldi kormányoknak és nemzetközi szervezeteknek</t>
  </si>
  <si>
    <t>K925</t>
  </si>
  <si>
    <t>26</t>
  </si>
  <si>
    <t>Hitelek, kölcsönök törlesztése külföldi pénzintézeteknek</t>
  </si>
  <si>
    <t>K92</t>
  </si>
  <si>
    <t>27</t>
  </si>
  <si>
    <t>Külföldi finanszírozás kiadásai (=22+…+26)</t>
  </si>
  <si>
    <t>K93</t>
  </si>
  <si>
    <t>28</t>
  </si>
  <si>
    <t>Adóssághoz nem kapcsolódó származékos ügyletek kiadásai</t>
  </si>
  <si>
    <t>K94</t>
  </si>
  <si>
    <t>29</t>
  </si>
  <si>
    <t>Váltókiadások</t>
  </si>
  <si>
    <t>K9</t>
  </si>
  <si>
    <t>30</t>
  </si>
  <si>
    <t>Finanszírozási kiadások (=21+27+28+29)</t>
  </si>
  <si>
    <t>K</t>
  </si>
  <si>
    <r>
      <t>Kiadások mindösszesen (</t>
    </r>
    <r>
      <rPr>
        <sz val="11"/>
        <color theme="0"/>
        <rFont val="Calibri"/>
        <family val="2"/>
        <charset val="238"/>
      </rPr>
      <t>K1+K2+K3+K4+K5+K6+K7+K8+K9</t>
    </r>
    <r>
      <rPr>
        <b/>
        <sz val="11"/>
        <color theme="0"/>
        <rFont val="Calibri"/>
        <family val="2"/>
        <charset val="238"/>
        <scheme val="minor"/>
      </rPr>
      <t>)</t>
    </r>
  </si>
  <si>
    <t>Konszolidált kiadások  (K-K915)</t>
  </si>
  <si>
    <t>Költségvetési jelentés 02 űrlap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</si>
  <si>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</si>
  <si>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</si>
  <si>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</si>
  <si>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</si>
  <si>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B1131</t>
  </si>
  <si>
    <t>Települési önkormányzatok egyes szociális és gyermekjóléti feladatainak támogatása</t>
  </si>
  <si>
    <t>B1132</t>
  </si>
  <si>
    <t>Települési önkormányzatok gyermekétkeztetési feladatainak támogatása</t>
  </si>
  <si>
    <t>B113</t>
  </si>
  <si>
    <t>Települési önkormányzatok szociális gyermekjóléti és gyermekétkeztetési feladatainak támogatása (=03+04)</t>
  </si>
  <si>
    <t>B114</t>
  </si>
  <si>
    <t>Települési önkormányzatok kulturális feladatainak támogatása</t>
  </si>
  <si>
    <t>B115</t>
  </si>
  <si>
    <t>Működési célú költségvetési támogatások és kiegészítő támogatások</t>
  </si>
  <si>
    <t>B116</t>
  </si>
  <si>
    <t>Elszámolásból származó bevételek</t>
  </si>
  <si>
    <t>B11</t>
  </si>
  <si>
    <t>Önkormányzatok működési támogatásai (=01+02+05+…+08)</t>
  </si>
  <si>
    <t>B12</t>
  </si>
  <si>
    <t>Elvonások és befizetések bevételei</t>
  </si>
  <si>
    <t>B13</t>
  </si>
  <si>
    <t>Működési célú garancia- és kezességvállalásból származó megtérülések államháztartáson belülről</t>
  </si>
  <si>
    <t>B14</t>
  </si>
  <si>
    <t>Működési célú visszatérítendő támogatások, kölcsönök visszatérülése államháztartáson belülről</t>
  </si>
  <si>
    <t>B15</t>
  </si>
  <si>
    <t>Működési célú visszatérítendő támogatások, kölcsönök igénybevétele államháztartáson belülről</t>
  </si>
  <si>
    <t>B16</t>
  </si>
  <si>
    <t>Egyéb működési célú támogatások bevételei államháztartáson belülről</t>
  </si>
  <si>
    <t>B1</t>
  </si>
  <si>
    <t>Működési célú támogatások államháztartáson belülről (=09+…+14)</t>
  </si>
  <si>
    <t>B21</t>
  </si>
  <si>
    <t>Felhalmozási célú önkormányzati támogatások</t>
  </si>
  <si>
    <t>B22</t>
  </si>
  <si>
    <t>Felhalmozási célú garancia- és kezességvállalásból származó megtérülések államháztartáson belülről</t>
  </si>
  <si>
    <t>B23</t>
  </si>
  <si>
    <t>Felhalmozási célú visszatérítendő támogatások, kölcsönök visszatérülése államháztartáson belülről</t>
  </si>
  <si>
    <t>B24</t>
  </si>
  <si>
    <t>Felhalmozási célú visszatérítendő támogatások, kölcsönök igénybevétele államháztartáson belülről</t>
  </si>
  <si>
    <t>B25</t>
  </si>
  <si>
    <t>Egyéb felhalmozási célú támogatások bevételei államháztartáson belülről</t>
  </si>
  <si>
    <t>B2</t>
  </si>
  <si>
    <t>Felhalmozási célú támogatások államháztartáson belülről (=16+…+20)</t>
  </si>
  <si>
    <t>B311</t>
  </si>
  <si>
    <t>Magánszemélyek jövedelemadói</t>
  </si>
  <si>
    <t>B312</t>
  </si>
  <si>
    <t xml:space="preserve">Társaságok jövedelemadói </t>
  </si>
  <si>
    <t>B31</t>
  </si>
  <si>
    <t>Jövedelemadók (=22+23)</t>
  </si>
  <si>
    <t>B32</t>
  </si>
  <si>
    <t>Szociális hozzájárulási adó és járulékok</t>
  </si>
  <si>
    <t>B33</t>
  </si>
  <si>
    <t>Bérhez és foglalkoztatáshoz kapcsolódó adók</t>
  </si>
  <si>
    <t>B34</t>
  </si>
  <si>
    <t xml:space="preserve">Vagyoni tipusú adók </t>
  </si>
  <si>
    <t>B351</t>
  </si>
  <si>
    <t xml:space="preserve">Értékesítési és forgalmi adók </t>
  </si>
  <si>
    <t>B352</t>
  </si>
  <si>
    <t xml:space="preserve">Fogyasztási adók </t>
  </si>
  <si>
    <t>B353</t>
  </si>
  <si>
    <t xml:space="preserve">Pénzügyi monopóliumok nyereségét terhelő adók </t>
  </si>
  <si>
    <t>B354</t>
  </si>
  <si>
    <t>31</t>
  </si>
  <si>
    <t>Gépjárműadók</t>
  </si>
  <si>
    <t>B355</t>
  </si>
  <si>
    <t>32</t>
  </si>
  <si>
    <t xml:space="preserve">Egyéb áruhasználati és szolgáltatási adók </t>
  </si>
  <si>
    <t>B35</t>
  </si>
  <si>
    <t>33</t>
  </si>
  <si>
    <t xml:space="preserve">Termékek és szolgáltatások adói (=28+…+32) </t>
  </si>
  <si>
    <t>B36</t>
  </si>
  <si>
    <t>34</t>
  </si>
  <si>
    <t xml:space="preserve">Egyéb közhatalmi bevételek </t>
  </si>
  <si>
    <t>B3</t>
  </si>
  <si>
    <t>35</t>
  </si>
  <si>
    <t>Közhatalmi bevételek (=24+...+27+33+34)</t>
  </si>
  <si>
    <t>B401</t>
  </si>
  <si>
    <t>36</t>
  </si>
  <si>
    <t>Készletértékesítés ellenértéke</t>
  </si>
  <si>
    <t>B402</t>
  </si>
  <si>
    <t>37</t>
  </si>
  <si>
    <t>Szolgáltatások ellenértéke</t>
  </si>
  <si>
    <t>B403</t>
  </si>
  <si>
    <t>38</t>
  </si>
  <si>
    <t>Közvetített szolgáltatások ellenértéke</t>
  </si>
  <si>
    <t>B404</t>
  </si>
  <si>
    <t>39</t>
  </si>
  <si>
    <t>Tulajdonosi bevételek</t>
  </si>
  <si>
    <t>B405</t>
  </si>
  <si>
    <t>40</t>
  </si>
  <si>
    <t>Ellátási díjak</t>
  </si>
  <si>
    <t>B406</t>
  </si>
  <si>
    <t>41</t>
  </si>
  <si>
    <t>Kiszámlázott általános forgalmi adó</t>
  </si>
  <si>
    <t>B407</t>
  </si>
  <si>
    <t>42</t>
  </si>
  <si>
    <t>Általános forgalmi adó visszatérítése</t>
  </si>
  <si>
    <t>B4081</t>
  </si>
  <si>
    <t>43</t>
  </si>
  <si>
    <t>Befektetett pénzügyi eszközökből származó bevételek</t>
  </si>
  <si>
    <t>B4082</t>
  </si>
  <si>
    <t>44</t>
  </si>
  <si>
    <t>Egyéb kapott (járó) kamatok és kamatjellegű bevételek</t>
  </si>
  <si>
    <t>B408</t>
  </si>
  <si>
    <t>45</t>
  </si>
  <si>
    <t>Kamatbevételek és más nyereségjellegű bevételek (=43+44)</t>
  </si>
  <si>
    <t>B4091</t>
  </si>
  <si>
    <t>46</t>
  </si>
  <si>
    <t>Részesedésekből származó pénzügyi műveletek bevételei</t>
  </si>
  <si>
    <t>B4092</t>
  </si>
  <si>
    <t>47</t>
  </si>
  <si>
    <t>Más egyéb pénzügyi műveletek bevételei</t>
  </si>
  <si>
    <t>B409</t>
  </si>
  <si>
    <t>48</t>
  </si>
  <si>
    <t>Egyéb pénzügyi műveletek bevételei (=46+47)</t>
  </si>
  <si>
    <t>B410</t>
  </si>
  <si>
    <t>49</t>
  </si>
  <si>
    <t>Biztosító által fizetett kártérítés</t>
  </si>
  <si>
    <t>B411</t>
  </si>
  <si>
    <t>50</t>
  </si>
  <si>
    <t>Egyéb működési bevételek</t>
  </si>
  <si>
    <t>B4</t>
  </si>
  <si>
    <t>51</t>
  </si>
  <si>
    <t>Működési bevételek (=36+…+42+45+48+...+50)</t>
  </si>
  <si>
    <t>B51</t>
  </si>
  <si>
    <t>52</t>
  </si>
  <si>
    <t>Immateriális javak értékesítése</t>
  </si>
  <si>
    <t>B52</t>
  </si>
  <si>
    <t>53</t>
  </si>
  <si>
    <t>Ingatlanok értékesítése</t>
  </si>
  <si>
    <t>B53</t>
  </si>
  <si>
    <t>54</t>
  </si>
  <si>
    <t>Egyéb tárgyi eszközök értékesítése</t>
  </si>
  <si>
    <t>B54</t>
  </si>
  <si>
    <t>55</t>
  </si>
  <si>
    <t>Részesedések értékesítése</t>
  </si>
  <si>
    <t>B55</t>
  </si>
  <si>
    <t>56</t>
  </si>
  <si>
    <t>Részesedések megszűnéséhez kapcsolódó bevételek</t>
  </si>
  <si>
    <t>B5</t>
  </si>
  <si>
    <t>57</t>
  </si>
  <si>
    <t>Felhalmozási bevételek (=52+…+56)</t>
  </si>
  <si>
    <t>B61</t>
  </si>
  <si>
    <t>58</t>
  </si>
  <si>
    <t>Működési célú garancia- és kezességvállalásból származó megtérülések államháztartáson kívülről</t>
  </si>
  <si>
    <t>B62</t>
  </si>
  <si>
    <t>59</t>
  </si>
  <si>
    <t>Működési célú visszatérítendő támogatások, kölcsönök visszatérülése az Európai Uniótól</t>
  </si>
  <si>
    <t>B63</t>
  </si>
  <si>
    <t>60</t>
  </si>
  <si>
    <t>Működési célú visszatérítendő támogatások, kölcsönök visszatérülése kormányoktól és más nemzetközi szervezetektől</t>
  </si>
  <si>
    <t>B64</t>
  </si>
  <si>
    <t>61</t>
  </si>
  <si>
    <t>Működési célú visszatérítendő támogatások, kölcsönök visszatérülése államháztartáson kívülről</t>
  </si>
  <si>
    <t>B65</t>
  </si>
  <si>
    <t>62</t>
  </si>
  <si>
    <t>Egyéb működési célú átvett pénzeszközök</t>
  </si>
  <si>
    <t>B6</t>
  </si>
  <si>
    <t>63</t>
  </si>
  <si>
    <t>Működési célú átvett pénzeszközök (=58+…+62)</t>
  </si>
  <si>
    <t>B71</t>
  </si>
  <si>
    <t>64</t>
  </si>
  <si>
    <t>Felhalmozási célú garancia- és kezességvállalásból származó megtérülések államháztartáson kívülről</t>
  </si>
  <si>
    <t>B72</t>
  </si>
  <si>
    <t>65</t>
  </si>
  <si>
    <t>Felhalmozási célú visszatérítendő támogatások, kölcsönök visszatérülése az Európai Uniótól</t>
  </si>
  <si>
    <t>B73</t>
  </si>
  <si>
    <t>66</t>
  </si>
  <si>
    <t>Felhalmozási célú visszatérítendő támogatások, kölcsönök visszatérülése kormányoktól és más nemzetközi szervezetektől</t>
  </si>
  <si>
    <t>B74</t>
  </si>
  <si>
    <t>67</t>
  </si>
  <si>
    <t>Felhalmozási célú visszatérítendő támogatások, kölcsönök visszatérülése államháztartáson kívülről</t>
  </si>
  <si>
    <t>B75</t>
  </si>
  <si>
    <t>68</t>
  </si>
  <si>
    <t>Egyéb felhalmozási célú átvett pénzeszközök</t>
  </si>
  <si>
    <t>B7</t>
  </si>
  <si>
    <t>69</t>
  </si>
  <si>
    <t>Felhalmozási célú átvett pénzeszközök (=64+…+68)</t>
  </si>
  <si>
    <t>B1-B7</t>
  </si>
  <si>
    <t>70</t>
  </si>
  <si>
    <t>Költségvetési bevételek (=15+21+35+51+57+63+69)</t>
  </si>
  <si>
    <t>Működési bevételek (=15+35+51+63)</t>
  </si>
  <si>
    <t>Felhalmozási bevételek (=21+57+69)</t>
  </si>
  <si>
    <t>Költségvetési jelentés 04 űrlap</t>
  </si>
  <si>
    <t>B8111</t>
  </si>
  <si>
    <t>Hosszú lejáratú hitelek, kölcsönök felvétele pénzügyi vállalkozástól</t>
  </si>
  <si>
    <t>B8112</t>
  </si>
  <si>
    <t>Likviditási célú hitelek, kölcsönök felvétele pénzügyi vállalkozástól</t>
  </si>
  <si>
    <t>B8113</t>
  </si>
  <si>
    <t>Rövid lejáratú hitelek, kölcsönök felvétele pénzügyi vállalkozástól</t>
  </si>
  <si>
    <t>B811</t>
  </si>
  <si>
    <t>Hitel-, kölcsönfelvétel pénzügyi vállalkozástól (=01+02+03)</t>
  </si>
  <si>
    <t>B8121</t>
  </si>
  <si>
    <t>Forgatási célú belföldi értékpapírok beváltása, értékesítése</t>
  </si>
  <si>
    <t>B8122</t>
  </si>
  <si>
    <t>Éven belüli lejáratú belföldi értékpapírok kibocsátása</t>
  </si>
  <si>
    <t>B8123</t>
  </si>
  <si>
    <t>Befektetési célú belföldi értékpapírok beváltása, értékesítése</t>
  </si>
  <si>
    <t>B8124</t>
  </si>
  <si>
    <t>Éven túli lejáratú belföldi értékpapírok kibocsátása</t>
  </si>
  <si>
    <t>B812</t>
  </si>
  <si>
    <t>Belföldi értékpapírok bevételei (=05+..+08)</t>
  </si>
  <si>
    <t>B8131</t>
  </si>
  <si>
    <t>Előző év költségvetési maradványának igénybevétele</t>
  </si>
  <si>
    <t>B8132</t>
  </si>
  <si>
    <t>Előző év vállalkozási maradványának igénybevétele</t>
  </si>
  <si>
    <t>B813</t>
  </si>
  <si>
    <t>Maradvány igénybevétele (=10+11)</t>
  </si>
  <si>
    <t>B814</t>
  </si>
  <si>
    <t>Államháztartáson belüli megelőlegezések</t>
  </si>
  <si>
    <t>B815</t>
  </si>
  <si>
    <t>Államháztartáson belüli megelőlegezések törlesztése</t>
  </si>
  <si>
    <t>B816</t>
  </si>
  <si>
    <t>Központi, irányító szervi támogatás</t>
  </si>
  <si>
    <t>B817</t>
  </si>
  <si>
    <t>Lekötött bankbetétek megszüntetése</t>
  </si>
  <si>
    <t>B818</t>
  </si>
  <si>
    <t>Központi költségvetés sajátos finanszírozási bevételei</t>
  </si>
  <si>
    <t>B8191</t>
  </si>
  <si>
    <t>Hosszú lejáratú tulajdonosi kölcsönök bevételei</t>
  </si>
  <si>
    <t>B8192</t>
  </si>
  <si>
    <t>Rövid lejáratú tulajdonosi kölcsönök bevételei</t>
  </si>
  <si>
    <t>B819</t>
  </si>
  <si>
    <t>Tulajdonosi kölcsönök bevételei (=18+19)</t>
  </si>
  <si>
    <t>B81</t>
  </si>
  <si>
    <t>Belföldi finanszírozás bevételei (=04+09+12+…+17+20)</t>
  </si>
  <si>
    <t>B821</t>
  </si>
  <si>
    <t>Forgatási célú külföldi értékpapírok beváltása, értékesítése</t>
  </si>
  <si>
    <t>B822</t>
  </si>
  <si>
    <t>Befektetési célú külföldi értékpapírok beváltása, értékesítése</t>
  </si>
  <si>
    <t>B823</t>
  </si>
  <si>
    <t>Külföldi értékpapírok kibocsátása</t>
  </si>
  <si>
    <t>B824</t>
  </si>
  <si>
    <t>Hitelek, kölcsönök felvétele külföldi kormányoktól és nemzetközi szervezetektől</t>
  </si>
  <si>
    <t>B825</t>
  </si>
  <si>
    <t>Hitelek, kölcsönök felvétele külföldi pénzintézetektől</t>
  </si>
  <si>
    <t>B82</t>
  </si>
  <si>
    <t>Külföldi finanszírozás bevételei (=22+…+26)</t>
  </si>
  <si>
    <t>B83</t>
  </si>
  <si>
    <t>Adóssághoz nem kapcsolódó származékos ügyletek bevételei</t>
  </si>
  <si>
    <t>B84</t>
  </si>
  <si>
    <t>Váltóbevételek</t>
  </si>
  <si>
    <t>B8</t>
  </si>
  <si>
    <t>Finanszírozási bevételek (=21+27+28+29)</t>
  </si>
  <si>
    <t>B</t>
  </si>
  <si>
    <t>Bevételek mindösszesen (B1+B2+B3+B4+B5+B6+B7+B8)</t>
  </si>
  <si>
    <t>Konszolidált bevételek (B-B816)</t>
  </si>
  <si>
    <t>Egyenleg ellenőrzés:</t>
  </si>
  <si>
    <t>Bevétel:</t>
  </si>
  <si>
    <t>Kiadás:</t>
  </si>
  <si>
    <t>Egyenleg:</t>
  </si>
  <si>
    <t>Név</t>
  </si>
  <si>
    <t>December</t>
  </si>
  <si>
    <t>Január</t>
  </si>
  <si>
    <t>Éves bér</t>
  </si>
  <si>
    <t>K113</t>
  </si>
  <si>
    <t>018030</t>
  </si>
  <si>
    <t>011130</t>
  </si>
  <si>
    <t>KIMUTATÁS</t>
  </si>
  <si>
    <t>adatok eFt-ban</t>
  </si>
  <si>
    <t>Rovat- rend</t>
  </si>
  <si>
    <t xml:space="preserve">Előirányzatcsoport </t>
  </si>
  <si>
    <t>ÖSSZESEN</t>
  </si>
  <si>
    <t>Rovat-rend</t>
  </si>
  <si>
    <t>Előirányzatcsoport</t>
  </si>
  <si>
    <t>Működési célú támogatások államháztartáson belülről</t>
  </si>
  <si>
    <t>Személyi juttatások</t>
  </si>
  <si>
    <t>Felhalmozási célú támogatások államháztartáson belülről</t>
  </si>
  <si>
    <t>Munkaadókat terhelő járulékok és szociális hozzájárulási adó</t>
  </si>
  <si>
    <t>Közhatalmi bevételek</t>
  </si>
  <si>
    <t>Dologi kiadások</t>
  </si>
  <si>
    <t>Működési bevételek</t>
  </si>
  <si>
    <t>Ellátottak pénzbeli juttatásai</t>
  </si>
  <si>
    <t>Felhalmozási bevételek</t>
  </si>
  <si>
    <t>Egyéb működési célú kiadások</t>
  </si>
  <si>
    <t>Működési célú átvett pénzeszközök</t>
  </si>
  <si>
    <t>Beruházások</t>
  </si>
  <si>
    <t>Felhalmozási célú átvett pénzeszközök</t>
  </si>
  <si>
    <t>Felújítások</t>
  </si>
  <si>
    <t>Egyéb felhalmozási célú kiadások</t>
  </si>
  <si>
    <t>Finanszírozási bevételek</t>
  </si>
  <si>
    <t>Finanszírozási kiadások</t>
  </si>
  <si>
    <t xml:space="preserve"> - ebből központi irányítószervi támogatás folyósítása</t>
  </si>
  <si>
    <t xml:space="preserve"> - ebből egyéb finanszírozási kiadás</t>
  </si>
  <si>
    <r>
      <t>Működési bevételek</t>
    </r>
    <r>
      <rPr>
        <i/>
        <sz val="11"/>
        <rFont val="Arial CE"/>
        <charset val="238"/>
      </rPr>
      <t xml:space="preserve"> </t>
    </r>
    <r>
      <rPr>
        <i/>
        <sz val="10"/>
        <rFont val="Arial CE"/>
        <charset val="238"/>
      </rPr>
      <t>(B1+B3+B4+B6)</t>
    </r>
  </si>
  <si>
    <r>
      <t>Működési kiadások</t>
    </r>
    <r>
      <rPr>
        <i/>
        <sz val="11"/>
        <rFont val="Arial CE"/>
        <charset val="238"/>
      </rPr>
      <t xml:space="preserve"> </t>
    </r>
    <r>
      <rPr>
        <i/>
        <sz val="10"/>
        <rFont val="Arial CE"/>
        <charset val="238"/>
      </rPr>
      <t>(K1+K2+K3+K4+K5)</t>
    </r>
  </si>
  <si>
    <t xml:space="preserve">Működési költségvetés egyenlege: </t>
  </si>
  <si>
    <r>
      <t>Felhalmozási bevételek</t>
    </r>
    <r>
      <rPr>
        <i/>
        <sz val="10"/>
        <rFont val="Arial CE"/>
        <charset val="238"/>
      </rPr>
      <t xml:space="preserve"> (B2+B5+B7)</t>
    </r>
  </si>
  <si>
    <r>
      <t>Felhalmozási kiadások</t>
    </r>
    <r>
      <rPr>
        <i/>
        <sz val="10"/>
        <rFont val="Arial CE"/>
        <charset val="238"/>
      </rPr>
      <t xml:space="preserve"> (K6+K7+K8)</t>
    </r>
  </si>
  <si>
    <t xml:space="preserve">Felhalmozási költségvetés egyenlege: </t>
  </si>
  <si>
    <r>
      <t xml:space="preserve">KÖLTSÉGVETÉSI BEVÉTELEK MINDÖSSZESEN    </t>
    </r>
    <r>
      <rPr>
        <b/>
        <i/>
        <sz val="10"/>
        <rFont val="Arial CE"/>
        <charset val="238"/>
      </rPr>
      <t xml:space="preserve"> (B - B7)</t>
    </r>
    <r>
      <rPr>
        <b/>
        <sz val="14"/>
        <rFont val="Arial CE"/>
        <charset val="238"/>
      </rPr>
      <t>:</t>
    </r>
  </si>
  <si>
    <r>
      <t xml:space="preserve">KÖLTSÉGVETÉSI KIADÁSOK MINDÖSSZESEN    </t>
    </r>
    <r>
      <rPr>
        <b/>
        <i/>
        <sz val="10"/>
        <rFont val="Arial CE"/>
        <charset val="238"/>
      </rPr>
      <t xml:space="preserve"> (K - K8)</t>
    </r>
    <r>
      <rPr>
        <b/>
        <sz val="14"/>
        <rFont val="Arial CE"/>
        <charset val="238"/>
      </rPr>
      <t>:</t>
    </r>
  </si>
  <si>
    <t xml:space="preserve">Költségvetési egyenleg: </t>
  </si>
  <si>
    <r>
      <t xml:space="preserve">BEVÉTELEK MINDÖSSZESEN                                        </t>
    </r>
    <r>
      <rPr>
        <b/>
        <i/>
        <sz val="10"/>
        <rFont val="Arial CE"/>
        <charset val="238"/>
      </rPr>
      <t>(B1+…+B8)</t>
    </r>
    <r>
      <rPr>
        <b/>
        <sz val="14"/>
        <rFont val="Arial CE"/>
        <charset val="238"/>
      </rPr>
      <t>:</t>
    </r>
  </si>
  <si>
    <r>
      <t xml:space="preserve">KIADÁSOK MINDÖSSZESEN                                               </t>
    </r>
    <r>
      <rPr>
        <i/>
        <sz val="10"/>
        <rFont val="Arial CE"/>
        <charset val="238"/>
      </rPr>
      <t>(K1+…+K9)</t>
    </r>
    <r>
      <rPr>
        <b/>
        <sz val="14"/>
        <rFont val="Arial CE"/>
        <charset val="238"/>
      </rPr>
      <t>:</t>
    </r>
  </si>
  <si>
    <t>2022. évi összesített költségvetésének bevételi és kiadási kiemelt előirányzatairól  és a költségvetési egyenlegekről</t>
  </si>
  <si>
    <t xml:space="preserve"> - ebből állami támogatás</t>
  </si>
  <si>
    <t xml:space="preserve"> - ebből önkormányzati támogatás</t>
  </si>
  <si>
    <t xml:space="preserve"> - ebből állami támogatás (Ovi)</t>
  </si>
  <si>
    <t>K121</t>
  </si>
  <si>
    <t>Választott tisztségviselők juttatásai</t>
  </si>
  <si>
    <t>K122</t>
  </si>
  <si>
    <t>Munkavégzésre irányuló egyéb jogviszonyban nem saját foglalkoztatottnak fizetett juttatások</t>
  </si>
  <si>
    <t>066020</t>
  </si>
  <si>
    <t>096025</t>
  </si>
  <si>
    <t>104031</t>
  </si>
  <si>
    <t>Állami támogatás</t>
  </si>
  <si>
    <t>Finanszírozás</t>
  </si>
  <si>
    <t>082092</t>
  </si>
  <si>
    <t>013320</t>
  </si>
  <si>
    <t>074031</t>
  </si>
  <si>
    <t>041233</t>
  </si>
  <si>
    <t>Megbízási díj</t>
  </si>
  <si>
    <t>Havi díj</t>
  </si>
  <si>
    <t>Éves díj</t>
  </si>
  <si>
    <t>Járulék</t>
  </si>
  <si>
    <t>013350</t>
  </si>
  <si>
    <t>018010</t>
  </si>
  <si>
    <t>062020</t>
  </si>
  <si>
    <t>064010</t>
  </si>
  <si>
    <t>066010</t>
  </si>
  <si>
    <t>082042</t>
  </si>
  <si>
    <t>096015</t>
  </si>
  <si>
    <t>2022. évi konszolidált költségvetésének bevételi és kiadási kiemelt előirányzatairól  és a költségvetési egyenlegekről</t>
  </si>
  <si>
    <t>KONSZOLIDÁLT KIMUTATÁS</t>
  </si>
  <si>
    <t>Összesített önkormányzati költségvetés</t>
  </si>
  <si>
    <t xml:space="preserve">Előirányzatcsoport   /                                                                                 Kiemelt előirányzat szerinti bontás   </t>
  </si>
  <si>
    <t>Költségvetési összesen</t>
  </si>
  <si>
    <t>ebből</t>
  </si>
  <si>
    <t>kötelező feladat</t>
  </si>
  <si>
    <t>önként vállalt feladat</t>
  </si>
  <si>
    <t>állam igazgatási feladat</t>
  </si>
  <si>
    <t>Működési kiadások (K1+K2+K3+K4+K5)</t>
  </si>
  <si>
    <t>Felhalmozási kiadások (K6+K7+K8)</t>
  </si>
  <si>
    <r>
      <t xml:space="preserve">KIADÁSOK MINDÖSSZESEN  </t>
    </r>
    <r>
      <rPr>
        <i/>
        <sz val="12"/>
        <rFont val="Arial CE"/>
        <charset val="238"/>
      </rPr>
      <t>(K1+…+K9)</t>
    </r>
    <r>
      <rPr>
        <b/>
        <sz val="12"/>
        <rFont val="Arial CE"/>
        <charset val="238"/>
      </rPr>
      <t>:</t>
    </r>
  </si>
  <si>
    <t>Működési bevételek (B1+B3+B4+B6)</t>
  </si>
  <si>
    <t>Felhalmozási bevételek (B2+B5+B7)</t>
  </si>
  <si>
    <r>
      <t xml:space="preserve">BEVÉTELEK MINDÖSSZESEN </t>
    </r>
    <r>
      <rPr>
        <b/>
        <i/>
        <sz val="12"/>
        <rFont val="Arial CE"/>
        <charset val="238"/>
      </rPr>
      <t>(B1+…+B8)</t>
    </r>
    <r>
      <rPr>
        <b/>
        <sz val="12"/>
        <rFont val="Arial CE"/>
        <charset val="238"/>
      </rPr>
      <t>:</t>
    </r>
  </si>
  <si>
    <t>Önkormányzat</t>
  </si>
  <si>
    <t>Hivatal</t>
  </si>
  <si>
    <t>(adatok fő-ben)</t>
  </si>
  <si>
    <t>Az önkormányzatnál és költségvetési szerveinél kormányzati funkciónként engedélyezett alkalmazotti létszám</t>
  </si>
  <si>
    <t>Összesen:</t>
  </si>
  <si>
    <t>Tervezett éves átlagos statisztikai állományi létszám</t>
  </si>
  <si>
    <t>Álláshelyek engedélyezett nyitó létszáma a tárgyév első napján összesen:</t>
  </si>
  <si>
    <t>Önkormányzati intézményi költségvetés</t>
  </si>
  <si>
    <t xml:space="preserve"> -összes álláshelyből közfoglalkoztatás/támogatott foglalkoztatás</t>
  </si>
  <si>
    <t>Álláshelyek tervezett záró létszáma a tárgyév utolsó napján összesen:</t>
  </si>
  <si>
    <t>A projekt az Európai Unió támogatásával, az Európai Strukturális és Beruházási Alapból és hazai központi költségvetési előirányzatból vissza nem térítendő támogatás formájában történő finanszírozás keretében valósul meg.</t>
  </si>
  <si>
    <t>Projekt költségvetésének részletes bemutatása:</t>
  </si>
  <si>
    <t>Kiadások:</t>
  </si>
  <si>
    <t>Jóváhagyott             előirányzat</t>
  </si>
  <si>
    <t>Javasolt            előirányzat</t>
  </si>
  <si>
    <t>Módosított előirányzat</t>
  </si>
  <si>
    <t>Általános (rezsi) költség</t>
  </si>
  <si>
    <t>Általános költség ÁFA tartalma</t>
  </si>
  <si>
    <t>Beruházáshoz kapcsolódó költségek</t>
  </si>
  <si>
    <t>Célcsoport támogatásának költségei</t>
  </si>
  <si>
    <t>Célcsoport támogatási költségei ÁFA tartalma</t>
  </si>
  <si>
    <t>Projektmenedzsment költség</t>
  </si>
  <si>
    <t>Szakmai megvalósításban közreműködő munkatársak költségei</t>
  </si>
  <si>
    <t>Szakmai megvalósításhoz kapcsolódó egyéb költségek</t>
  </si>
  <si>
    <t>Szakmai tevékenységekhez kapcsolódó szolgáltatások költségei</t>
  </si>
  <si>
    <t>Szakmai tevékenységekhez kapcsolódó működési célú ÁFA fizetési kötelezettség</t>
  </si>
  <si>
    <t>Tárgyi eszköz beszerzés</t>
  </si>
  <si>
    <t>Beruházási célú ÁFA fizetési kötelezettség</t>
  </si>
  <si>
    <t>Projekt összes kiadásai:</t>
  </si>
  <si>
    <t>Bevételek:</t>
  </si>
  <si>
    <t>Igényelt támogatás működési célú:</t>
  </si>
  <si>
    <t>Igényelt támogatás felhalmozási célú:</t>
  </si>
  <si>
    <t>Projekt összes bevételei:</t>
  </si>
  <si>
    <t xml:space="preserve"> az Európai Unió által finanszírozott támogatással megvalósuló projekt bemutatása 2022. évben</t>
  </si>
  <si>
    <t>adósságot keletkeztető ügyleteiről és az azt megalapozó bevételekről</t>
  </si>
  <si>
    <t>1.)</t>
  </si>
  <si>
    <t>Bevételek</t>
  </si>
  <si>
    <t>helyi adóból származó bevételek</t>
  </si>
  <si>
    <t>önkormányzati vagyon és az önkormányzatot megillető vagyoni értékű jog értékesítéséből,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</si>
  <si>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</si>
  <si>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</si>
  <si>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A behivatkozott értékeket és bevételi jogcímeket ellenőrizni kell!</t>
  </si>
  <si>
    <t>bírság, pótlék és díjbevétel</t>
  </si>
  <si>
    <t>kezességvállalással kapcsolatos megtérülés</t>
  </si>
  <si>
    <t>Bevételek összesen:</t>
  </si>
  <si>
    <t>Adott évi saját bevétel 50%-a</t>
  </si>
  <si>
    <t>Adósságot keletkeztető ügyletek értéke</t>
  </si>
  <si>
    <t>2021. előtti ügyletekből származó érték</t>
  </si>
  <si>
    <t>Hitel felvételből származó tőketartozás</t>
  </si>
  <si>
    <t>Kötvény kibocsátásól származó tőketartozás</t>
  </si>
  <si>
    <r>
      <t>2021. évi ügyletből származó érték</t>
    </r>
    <r>
      <rPr>
        <sz val="12"/>
        <rFont val="Times New Roman"/>
        <family val="1"/>
        <charset val="238"/>
      </rPr>
      <t>:</t>
    </r>
  </si>
  <si>
    <t>Hitelfelvétel</t>
  </si>
  <si>
    <t>Adósságot keletkeztető ügyletek összértéke:</t>
  </si>
  <si>
    <t>Tárgyévi fizetési kötelezettség</t>
  </si>
  <si>
    <t>Tőkefizetési kötelezettség</t>
  </si>
  <si>
    <t>Kamatfizetési kötelezettség</t>
  </si>
  <si>
    <t>9 millió Ft 3 éves futamidőre, halasztott törlesztési kezdő időponttal, 6 %-os kamattal számított értékei</t>
  </si>
  <si>
    <t>Tárgyévi fizetési kötelezettség:</t>
  </si>
  <si>
    <t>2.)</t>
  </si>
  <si>
    <t>A Képviselő-testület az adósságot keletkeztető ügyletekhez történő hozzájárulásról szóló 353/2011. (XII.31.) Korm. Rendelet 3. § (2) bekezdésében foglaltak alapján az 1. pontban meghatározott hitelfelvétel fejlesztési célját és a fejlesztési célhoz kapcsolódó adatokat az alábbiak szerint állapítja meg:</t>
  </si>
  <si>
    <t>- tervezett fejlesztési célú hitel összege:</t>
  </si>
  <si>
    <t xml:space="preserve">- fejlesztési cél: </t>
  </si>
  <si>
    <t xml:space="preserve">- az önkormányzat számára törvényben meghatározott azon feladaat, amelyre a fejlesztés irányul: </t>
  </si>
  <si>
    <t>- fejlesztéssel létrejövő kapacitás</t>
  </si>
  <si>
    <t xml:space="preserve">- a fejlesztés burttó forrásigénye </t>
  </si>
  <si>
    <t>- az ügylet egybeszámított értéke, amely során az egyazon fejlesztési cél megvalósításához kapcsolódó adósságot keletkeztető ügyletek értékét egybe kell számítani</t>
  </si>
  <si>
    <t>- tárgyévi saját bevétel összege</t>
  </si>
  <si>
    <t>- tárgyévet megelőző években keletkezett ügyletekből eredő fizetési kötelezettség</t>
  </si>
  <si>
    <t>- az ügylet típusa</t>
  </si>
  <si>
    <t>-az ügylet futamideje</t>
  </si>
  <si>
    <t>-az ügylet devizaneme</t>
  </si>
  <si>
    <t>(adatok e Ft-ban)</t>
  </si>
  <si>
    <t>BEVÉTELEK</t>
  </si>
  <si>
    <t>Rovat</t>
  </si>
  <si>
    <t>Bevételi előirányzat megnevezése</t>
  </si>
  <si>
    <t>Előirányzat összege</t>
  </si>
  <si>
    <t xml:space="preserve">Január 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</si>
  <si>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</si>
  <si>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</si>
  <si>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</si>
  <si>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</si>
  <si>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</si>
  <si>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</si>
  <si>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</si>
  <si>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</si>
  <si>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</si>
  <si>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</si>
  <si>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Ell:</t>
  </si>
  <si>
    <t>Az előirányzatok havi felbontását ellenőrizni és szükség szerint módosítanikell a P/Q oszlop és 32. sor ellenőrző értékei alapján</t>
  </si>
  <si>
    <t>KIADÁSOK</t>
  </si>
  <si>
    <t>Kiadási előirányzat megnevezése</t>
  </si>
  <si>
    <t>2022. évi előirányzat felhasználási ütemterv az önkormányzat összesített költségvetésére</t>
  </si>
  <si>
    <t xml:space="preserve">az Áht. 29. § (4) bekezdés d) pontjával meghatározott </t>
  </si>
  <si>
    <t xml:space="preserve">Előirányzat összege 2020. év </t>
  </si>
  <si>
    <t xml:space="preserve">Előirányzat összege         2021. év </t>
  </si>
  <si>
    <t xml:space="preserve">Előirányzat összege                2022. év </t>
  </si>
  <si>
    <t xml:space="preserve">Előirányzat összege              2023. év </t>
  </si>
  <si>
    <t>A 3 éves értékeket ellenőrizni és szükség szerint módosítani kell a ktgv-i egyenleg biztosítása érdekében</t>
  </si>
  <si>
    <t>A 2022. költségvetési évet követő három év tervezett előirányzatainak keretszámai</t>
  </si>
  <si>
    <t xml:space="preserve">Előirányzat összege 2022. év </t>
  </si>
  <si>
    <t xml:space="preserve">Előirányzat összege         2023. év </t>
  </si>
  <si>
    <t xml:space="preserve">Előirányzat összege                2024. év </t>
  </si>
  <si>
    <t xml:space="preserve">Előirányzat összege              2025. év </t>
  </si>
  <si>
    <t>KIMUTATÁS AZ ELŐIRÁNYZATOK FELADATONKÉNTI FELHASZNÁLÁSRÓL</t>
  </si>
  <si>
    <t>Bevételek összesen</t>
  </si>
  <si>
    <t>Kiadások összesen</t>
  </si>
  <si>
    <t xml:space="preserve">Kiadások összesen: </t>
  </si>
  <si>
    <t xml:space="preserve">Bevételek összesen: </t>
  </si>
  <si>
    <t>Önkormányzati igazagatás</t>
  </si>
  <si>
    <t>Finanszírozási műveletek</t>
  </si>
  <si>
    <t>Felhalmozási kiadásai 2022. évben</t>
  </si>
  <si>
    <t xml:space="preserve"> '-ebből állami támogatás (bölcsi)</t>
  </si>
  <si>
    <t>072111</t>
  </si>
  <si>
    <t>Vácdukai Bruszvik Teréz Óvoda</t>
  </si>
  <si>
    <t>1.sz. melléklet</t>
  </si>
  <si>
    <t>2.sz. melléklet</t>
  </si>
  <si>
    <t>dr. Záhonyi Ferenc</t>
  </si>
  <si>
    <t>Knoch Szandra</t>
  </si>
  <si>
    <t>Bana Erzsébet</t>
  </si>
  <si>
    <t>dr. Farkasné Nyika Mónika</t>
  </si>
  <si>
    <t>Bartucsek Katalin</t>
  </si>
  <si>
    <t>Szelekovszkyné Rózsa Mária</t>
  </si>
  <si>
    <t>Matyelka-besenyői Melinda</t>
  </si>
  <si>
    <t>Marosi Andrea</t>
  </si>
  <si>
    <t>Tóthné Kis Csilla</t>
  </si>
  <si>
    <t>Turi Jánosné</t>
  </si>
  <si>
    <t>Herczeg Éva</t>
  </si>
  <si>
    <t>Balogh Károlyné</t>
  </si>
  <si>
    <t>Lévai Lívia</t>
  </si>
  <si>
    <t>Király Krisztián</t>
  </si>
  <si>
    <t>Daradics Lujza</t>
  </si>
  <si>
    <t>Zsindely Nikolett</t>
  </si>
  <si>
    <t>Ulveczkinl Dombi Éva</t>
  </si>
  <si>
    <t>Hegedűs Péter</t>
  </si>
  <si>
    <t>Tóthné Molnár Ágnes</t>
  </si>
  <si>
    <t>Vánntusné Knoch Diána</t>
  </si>
  <si>
    <t>Farkas Sándorné</t>
  </si>
  <si>
    <t>Farkas Brigitta</t>
  </si>
  <si>
    <t>Szabó Judit</t>
  </si>
  <si>
    <t>Tapasztó Szabolcs</t>
  </si>
  <si>
    <t>082063</t>
  </si>
  <si>
    <t>082091</t>
  </si>
  <si>
    <t>Mikola Istvánné</t>
  </si>
  <si>
    <t>Fehér Gréta</t>
  </si>
  <si>
    <t>Baktai Gina</t>
  </si>
  <si>
    <t>082044</t>
  </si>
  <si>
    <t>Varga József</t>
  </si>
  <si>
    <t>Andrási István</t>
  </si>
  <si>
    <t>Kovács Gábor</t>
  </si>
  <si>
    <t>Zabolai Anna</t>
  </si>
  <si>
    <t>Losánszki József</t>
  </si>
  <si>
    <t>Márta János</t>
  </si>
  <si>
    <t>Molnár István</t>
  </si>
  <si>
    <t>Tóth István</t>
  </si>
  <si>
    <t>Vígh Ferencné</t>
  </si>
  <si>
    <t>Kovács Lajos</t>
  </si>
  <si>
    <t>013360</t>
  </si>
  <si>
    <t>042180</t>
  </si>
  <si>
    <t>049010</t>
  </si>
  <si>
    <t>Kovács Miklósné</t>
  </si>
  <si>
    <t>Sarkadi György</t>
  </si>
  <si>
    <t>Ökrös Istvánné</t>
  </si>
  <si>
    <t>Farkas Erika</t>
  </si>
  <si>
    <t>Ratkai Imréné</t>
  </si>
  <si>
    <t>Fehér Katalin</t>
  </si>
  <si>
    <t>Molnár Alexandra</t>
  </si>
  <si>
    <t>Kocsmár Zoltánné</t>
  </si>
  <si>
    <t>Őzsénl Juhász Erzsébet</t>
  </si>
  <si>
    <t>Deák Imréné</t>
  </si>
  <si>
    <t>Rostáné Szőke Hajnalka</t>
  </si>
  <si>
    <t>Herczeg Lászlóné</t>
  </si>
  <si>
    <t>Balla Ferencné</t>
  </si>
  <si>
    <t>Faragó Henrietta</t>
  </si>
  <si>
    <t>Takács Lívia</t>
  </si>
  <si>
    <t>Szarka Vivien</t>
  </si>
  <si>
    <t>Knoch Ferencné</t>
  </si>
  <si>
    <t>Mészáros Csaba</t>
  </si>
  <si>
    <t>Nagy Gábor</t>
  </si>
  <si>
    <t>Kun Sándor</t>
  </si>
  <si>
    <t>Molnár Judit</t>
  </si>
  <si>
    <t>Rolec Sándor</t>
  </si>
  <si>
    <t>Kohnné Szabó Annamária</t>
  </si>
  <si>
    <t>Farkas Mónika</t>
  </si>
  <si>
    <t>01130</t>
  </si>
  <si>
    <t>041237</t>
  </si>
  <si>
    <t>074032</t>
  </si>
  <si>
    <t>081030</t>
  </si>
  <si>
    <t>083030</t>
  </si>
  <si>
    <t>Kenderes Község Önkormányzat és intézményei</t>
  </si>
  <si>
    <t>Kenderes Község Önkormányzat</t>
  </si>
  <si>
    <t>Könyvbeszerzés</t>
  </si>
  <si>
    <t>Ingatlan vásárlás</t>
  </si>
  <si>
    <t>Útfelújítás</t>
  </si>
  <si>
    <t>Kenderes Városgazdálkodás</t>
  </si>
  <si>
    <t>Bevétel</t>
  </si>
  <si>
    <t>Kiadás</t>
  </si>
  <si>
    <t>Kenderesi Polgármesteri Hivatal</t>
  </si>
  <si>
    <t>Vagyongazdálkodás</t>
  </si>
  <si>
    <t>Vagyongazdákodás</t>
  </si>
  <si>
    <t>Finanszírizás</t>
  </si>
  <si>
    <t>Kenderesi Gondozási Központ és Család és Gyermekjóléti Szolgálat</t>
  </si>
  <si>
    <t>Móricz Zsigmond Művelődési Ház</t>
  </si>
  <si>
    <t>Városi Könyvtár Kenderes</t>
  </si>
  <si>
    <t>Kenderes Község Önkormányzata</t>
  </si>
  <si>
    <t xml:space="preserve"> Kenderesi Polgármesteri Hivatal</t>
  </si>
  <si>
    <t xml:space="preserve">Kenderes Város Önkormányzat </t>
  </si>
  <si>
    <t>Kenderes  Község Önkormányzatának Képviselő-testülete  a tárgyévi beruházási és fejlesztési projektjei megvalósítása érdekében  a 2022. évi költségvetési évre és az kötvető 3 évre vonatkozó saját bevételeinek és a Magyarország gazdasági stabilitásáról szóló 2011. évi CXCIV. törvény 3. § (1) bekezdése szerinti adósságot keletkeztető ügyletéből eredő fizetési kötelezettségeinek várható összegét az alábbiak szerint állapítja meg:</t>
  </si>
  <si>
    <t>Kenderes Község Önkormányzata és ntézményeinek engedélyezett létszámkerete 2022. évre</t>
  </si>
  <si>
    <t>Városi Könyvtár</t>
  </si>
  <si>
    <t>Moricz Zsigmond Művelődési Ház</t>
  </si>
  <si>
    <t xml:space="preserve">Kenderesi Gondozási Központ </t>
  </si>
  <si>
    <t>Kender3esi Polgármesteri Hivatal</t>
  </si>
  <si>
    <t>104042</t>
  </si>
  <si>
    <t>102031</t>
  </si>
  <si>
    <t>107052</t>
  </si>
  <si>
    <t>107051</t>
  </si>
  <si>
    <t>Könyvtár</t>
  </si>
  <si>
    <t>Művelődési Ház</t>
  </si>
  <si>
    <t>Városgazdálkodás</t>
  </si>
  <si>
    <t>Gondozási Szolgáltatás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</si>
</sst>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_-;\-* #,##0_-;_-* &quot;-&quot;??_-;_-@_-"/>
    <numFmt numFmtId="165" formatCode="\ ##########"/>
    <numFmt numFmtId="166" formatCode="0__"/>
    <numFmt numFmtId="167" formatCode="_(* #,##0_);_(* \(#,##0\);_(* &quot;-&quot;??_);_(@_)"/>
    <numFmt numFmtId="168" formatCode="_-* #,##0.00\ _F_t_-;\-* #,##0.00\ _F_t_-;_-* &quot;-&quot;??\ _F_t_-;_-@_-"/>
    <numFmt numFmtId="169" formatCode="_-* #,##0\ _F_t_-;\-* #,##0\ _F_t_-;_-* &quot;-&quot;??\ _F_t_-;_-@_-"/>
    <numFmt numFmtId="170" formatCode="#,##0\ &quot;Ft&quot;"/>
    <numFmt numFmtId="171" formatCode="mmm/\ d\."/>
  </numFmts>
  <fonts count="7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color theme="0" tint="-0.34998626667073579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color rgb="FF0070C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0"/>
      <name val="Arial CE"/>
      <charset val="238"/>
    </font>
    <font>
      <b/>
      <sz val="12"/>
      <name val="Arial CE"/>
      <charset val="238"/>
    </font>
    <font>
      <i/>
      <sz val="12"/>
      <name val="Arial CE"/>
      <charset val="238"/>
    </font>
    <font>
      <i/>
      <sz val="11"/>
      <name val="Arial CE"/>
      <charset val="238"/>
    </font>
    <font>
      <b/>
      <i/>
      <sz val="1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name val="Arial CE"/>
      <charset val="238"/>
    </font>
    <font>
      <sz val="16"/>
      <name val="Arial CE"/>
      <charset val="238"/>
    </font>
    <font>
      <b/>
      <i/>
      <sz val="12"/>
      <name val="Arial CE"/>
      <charset val="238"/>
    </font>
    <font>
      <i/>
      <sz val="10"/>
      <name val="Arial CE"/>
      <family val="2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b/>
      <sz val="9"/>
      <name val="Arial CE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FF0000"/>
      <name val="Arial CE"/>
      <family val="2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name val="Arial CE"/>
      <family val="2"/>
      <charset val="238"/>
    </font>
    <font>
      <sz val="10"/>
      <color theme="0" tint="-0.499984740745262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b/>
      <sz val="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sz val="8"/>
      <color theme="0" tint="-0.499984740745262"/>
      <name val="Arial CE"/>
      <charset val="238"/>
    </font>
    <font>
      <sz val="9"/>
      <color theme="0" tint="-0.499984740745262"/>
      <name val="Arial CE"/>
      <family val="2"/>
      <charset val="238"/>
    </font>
    <font>
      <b/>
      <sz val="12"/>
      <color rgb="FF000000"/>
      <name val="Times"/>
      <family val="1"/>
    </font>
    <font>
      <b/>
      <sz val="10"/>
      <color theme="0"/>
      <name val="Arial CE"/>
      <charset val="238"/>
    </font>
    <font>
      <sz val="14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rgb="FF0070C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name val="Arial CE"/>
      <charset val="238"/>
    </font>
    <font>
      <b/>
      <sz val="8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0" fontId="7" fillId="0" borderId="0"/>
    <xf numFmtId="0" fontId="38" fillId="0" borderId="0"/>
    <xf numFmtId="168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2" borderId="0" xfId="0" applyFont="1" applyFill="1"/>
    <xf numFmtId="0" fontId="6" fillId="3" borderId="0" xfId="0" applyFont="1" applyFill="1" applyAlignment="1">
      <alignment horizontal="center" vertical="center"/>
    </xf>
    <xf numFmtId="0" fontId="0" fillId="4" borderId="0" xfId="0" quotePrefix="1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wrapText="1"/>
    </xf>
    <xf numFmtId="164" fontId="0" fillId="0" borderId="0" xfId="1" applyNumberFormat="1" applyFont="1" applyBorder="1"/>
    <xf numFmtId="164" fontId="0" fillId="3" borderId="0" xfId="1" applyNumberFormat="1" applyFont="1" applyFill="1" applyBorder="1"/>
    <xf numFmtId="0" fontId="8" fillId="0" borderId="0" xfId="2" applyFont="1" applyAlignment="1">
      <alignment vertical="center"/>
    </xf>
    <xf numFmtId="165" fontId="9" fillId="0" borderId="0" xfId="2" quotePrefix="1" applyNumberFormat="1" applyFont="1" applyAlignment="1">
      <alignment horizontal="center" vertical="center"/>
    </xf>
    <xf numFmtId="164" fontId="8" fillId="3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8" fillId="0" borderId="0" xfId="2" applyFont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8" fillId="0" borderId="0" xfId="2" applyFont="1" applyAlignment="1">
      <alignment horizontal="center" vertical="center"/>
    </xf>
    <xf numFmtId="0" fontId="8" fillId="6" borderId="0" xfId="2" applyFont="1" applyFill="1" applyAlignment="1">
      <alignment vertical="center"/>
    </xf>
    <xf numFmtId="0" fontId="8" fillId="6" borderId="0" xfId="2" applyFont="1" applyFill="1" applyAlignment="1">
      <alignment horizontal="center" vertical="center"/>
    </xf>
    <xf numFmtId="0" fontId="8" fillId="6" borderId="0" xfId="2" applyFont="1" applyFill="1" applyAlignment="1">
      <alignment vertical="center" wrapText="1"/>
    </xf>
    <xf numFmtId="164" fontId="0" fillId="6" borderId="0" xfId="1" applyNumberFormat="1" applyFont="1" applyFill="1" applyBorder="1"/>
    <xf numFmtId="165" fontId="10" fillId="7" borderId="0" xfId="2" applyNumberFormat="1" applyFont="1" applyFill="1" applyAlignment="1">
      <alignment vertical="center"/>
    </xf>
    <xf numFmtId="165" fontId="9" fillId="7" borderId="0" xfId="2" quotePrefix="1" applyNumberFormat="1" applyFont="1" applyFill="1" applyAlignment="1">
      <alignment horizontal="center" vertical="center"/>
    </xf>
    <xf numFmtId="0" fontId="11" fillId="7" borderId="0" xfId="2" applyFont="1" applyFill="1" applyAlignment="1">
      <alignment vertical="center" wrapText="1"/>
    </xf>
    <xf numFmtId="164" fontId="0" fillId="7" borderId="0" xfId="1" applyNumberFormat="1" applyFont="1" applyFill="1" applyBorder="1"/>
    <xf numFmtId="164" fontId="10" fillId="0" borderId="0" xfId="1" applyNumberFormat="1" applyFont="1" applyBorder="1" applyAlignment="1">
      <alignment vertical="center" wrapText="1"/>
    </xf>
    <xf numFmtId="165" fontId="8" fillId="0" borderId="0" xfId="2" applyNumberFormat="1" applyFont="1" applyAlignment="1">
      <alignment vertical="center"/>
    </xf>
    <xf numFmtId="0" fontId="8" fillId="8" borderId="0" xfId="2" applyFont="1" applyFill="1" applyAlignment="1">
      <alignment vertical="center" wrapText="1"/>
    </xf>
    <xf numFmtId="164" fontId="8" fillId="8" borderId="0" xfId="1" applyNumberFormat="1" applyFont="1" applyFill="1" applyBorder="1" applyAlignment="1">
      <alignment vertical="center" wrapText="1"/>
    </xf>
    <xf numFmtId="0" fontId="12" fillId="0" borderId="0" xfId="2" applyFont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0" fontId="12" fillId="8" borderId="0" xfId="2" applyFont="1" applyFill="1" applyAlignment="1">
      <alignment vertical="center" wrapText="1"/>
    </xf>
    <xf numFmtId="164" fontId="12" fillId="8" borderId="0" xfId="1" applyNumberFormat="1" applyFont="1" applyFill="1" applyBorder="1" applyAlignment="1">
      <alignment vertical="center" wrapText="1"/>
    </xf>
    <xf numFmtId="164" fontId="11" fillId="0" borderId="0" xfId="1" applyNumberFormat="1" applyFont="1" applyBorder="1" applyAlignment="1">
      <alignment vertical="center" wrapText="1"/>
    </xf>
    <xf numFmtId="165" fontId="13" fillId="0" borderId="0" xfId="2" applyNumberFormat="1" applyFont="1" applyAlignment="1">
      <alignment vertical="center"/>
    </xf>
    <xf numFmtId="165" fontId="8" fillId="9" borderId="0" xfId="2" applyNumberFormat="1" applyFont="1" applyFill="1" applyAlignment="1">
      <alignment vertical="center"/>
    </xf>
    <xf numFmtId="0" fontId="8" fillId="9" borderId="0" xfId="2" applyFont="1" applyFill="1" applyAlignment="1">
      <alignment horizontal="center" vertical="center"/>
    </xf>
    <xf numFmtId="0" fontId="12" fillId="9" borderId="0" xfId="2" applyFont="1" applyFill="1" applyAlignment="1">
      <alignment vertical="center" wrapText="1"/>
    </xf>
    <xf numFmtId="164" fontId="0" fillId="9" borderId="0" xfId="1" applyNumberFormat="1" applyFont="1" applyFill="1" applyBorder="1"/>
    <xf numFmtId="164" fontId="12" fillId="0" borderId="0" xfId="1" applyNumberFormat="1" applyFont="1" applyBorder="1" applyAlignment="1">
      <alignment vertical="center"/>
    </xf>
    <xf numFmtId="166" fontId="8" fillId="0" borderId="0" xfId="2" applyNumberFormat="1" applyFont="1" applyAlignment="1">
      <alignment vertical="center" wrapText="1"/>
    </xf>
    <xf numFmtId="164" fontId="10" fillId="0" borderId="0" xfId="1" applyNumberFormat="1" applyFont="1" applyBorder="1" applyAlignment="1">
      <alignment vertical="center"/>
    </xf>
    <xf numFmtId="165" fontId="10" fillId="10" borderId="0" xfId="2" applyNumberFormat="1" applyFont="1" applyFill="1" applyAlignment="1">
      <alignment vertical="center"/>
    </xf>
    <xf numFmtId="0" fontId="8" fillId="10" borderId="0" xfId="2" applyFont="1" applyFill="1" applyAlignment="1">
      <alignment horizontal="center" vertical="center"/>
    </xf>
    <xf numFmtId="0" fontId="10" fillId="10" borderId="0" xfId="2" applyFont="1" applyFill="1" applyAlignment="1">
      <alignment vertical="center" wrapText="1"/>
    </xf>
    <xf numFmtId="164" fontId="0" fillId="10" borderId="0" xfId="1" applyNumberFormat="1" applyFont="1" applyFill="1" applyBorder="1"/>
    <xf numFmtId="165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 wrapText="1"/>
    </xf>
    <xf numFmtId="164" fontId="0" fillId="0" borderId="0" xfId="1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11" borderId="0" xfId="0" applyFont="1" applyFill="1" applyAlignment="1">
      <alignment vertical="center" wrapText="1"/>
    </xf>
    <xf numFmtId="167" fontId="2" fillId="11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7" fontId="2" fillId="0" borderId="0" xfId="1" applyNumberFormat="1" applyFont="1" applyFill="1" applyBorder="1" applyAlignment="1">
      <alignment vertical="center" wrapText="1"/>
    </xf>
    <xf numFmtId="0" fontId="8" fillId="9" borderId="0" xfId="2" applyFont="1" applyFill="1" applyAlignment="1">
      <alignment vertical="center"/>
    </xf>
    <xf numFmtId="0" fontId="8" fillId="9" borderId="0" xfId="2" applyFont="1" applyFill="1" applyAlignment="1">
      <alignment vertical="center" wrapText="1"/>
    </xf>
    <xf numFmtId="165" fontId="9" fillId="10" borderId="0" xfId="2" quotePrefix="1" applyNumberFormat="1" applyFont="1" applyFill="1" applyAlignment="1">
      <alignment horizontal="center" vertical="center"/>
    </xf>
    <xf numFmtId="0" fontId="11" fillId="10" borderId="0" xfId="2" applyFont="1" applyFill="1" applyAlignment="1">
      <alignment vertical="center" wrapText="1"/>
    </xf>
    <xf numFmtId="164" fontId="11" fillId="0" borderId="0" xfId="1" applyNumberFormat="1" applyFont="1" applyBorder="1" applyAlignment="1">
      <alignment vertical="center"/>
    </xf>
    <xf numFmtId="0" fontId="11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2" fillId="12" borderId="0" xfId="0" applyFont="1" applyFill="1" applyAlignment="1">
      <alignment vertical="center" wrapText="1"/>
    </xf>
    <xf numFmtId="164" fontId="2" fillId="12" borderId="0" xfId="1" applyNumberFormat="1" applyFont="1" applyFill="1" applyBorder="1" applyAlignment="1">
      <alignment vertical="center"/>
    </xf>
    <xf numFmtId="0" fontId="2" fillId="13" borderId="0" xfId="0" applyFont="1" applyFill="1" applyAlignment="1">
      <alignment vertical="center" wrapText="1"/>
    </xf>
    <xf numFmtId="167" fontId="2" fillId="13" borderId="0" xfId="1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12" fillId="9" borderId="0" xfId="2" applyFont="1" applyFill="1" applyAlignment="1">
      <alignment vertical="center"/>
    </xf>
    <xf numFmtId="0" fontId="12" fillId="6" borderId="0" xfId="2" applyFont="1" applyFill="1" applyAlignment="1">
      <alignment vertical="center"/>
    </xf>
    <xf numFmtId="0" fontId="10" fillId="10" borderId="0" xfId="2" applyFont="1" applyFill="1" applyAlignment="1">
      <alignment vertical="center"/>
    </xf>
    <xf numFmtId="0" fontId="13" fillId="0" borderId="0" xfId="2" applyFont="1" applyAlignment="1">
      <alignment vertical="center" wrapText="1"/>
    </xf>
    <xf numFmtId="0" fontId="0" fillId="14" borderId="0" xfId="0" applyFill="1" applyAlignment="1">
      <alignment wrapText="1"/>
    </xf>
    <xf numFmtId="164" fontId="0" fillId="14" borderId="0" xfId="1" applyNumberFormat="1" applyFont="1" applyFill="1" applyBorder="1"/>
    <xf numFmtId="164" fontId="8" fillId="0" borderId="1" xfId="1" applyNumberFormat="1" applyFont="1" applyBorder="1" applyAlignment="1">
      <alignment vertical="center"/>
    </xf>
    <xf numFmtId="164" fontId="8" fillId="0" borderId="1" xfId="1" applyNumberFormat="1" applyFont="1" applyBorder="1" applyAlignment="1">
      <alignment vertical="center" wrapText="1"/>
    </xf>
    <xf numFmtId="0" fontId="16" fillId="0" borderId="0" xfId="2" applyFont="1" applyAlignment="1">
      <alignment horizontal="left" vertical="center"/>
    </xf>
    <xf numFmtId="0" fontId="16" fillId="0" borderId="0" xfId="2" applyFont="1" applyAlignment="1">
      <alignment horizontal="left" vertical="center" wrapText="1"/>
    </xf>
    <xf numFmtId="0" fontId="7" fillId="0" borderId="0" xfId="2" applyAlignment="1">
      <alignment horizontal="left" vertical="center"/>
    </xf>
    <xf numFmtId="0" fontId="20" fillId="0" borderId="0" xfId="2" applyFont="1" applyAlignment="1">
      <alignment horizontal="right"/>
    </xf>
    <xf numFmtId="0" fontId="16" fillId="0" borderId="1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15" borderId="1" xfId="2" applyFont="1" applyFill="1" applyBorder="1" applyAlignment="1">
      <alignment horizontal="center" vertical="center"/>
    </xf>
    <xf numFmtId="0" fontId="7" fillId="0" borderId="0" xfId="2" applyAlignment="1">
      <alignment horizontal="center" vertical="center" wrapText="1"/>
    </xf>
    <xf numFmtId="0" fontId="21" fillId="15" borderId="1" xfId="2" applyFont="1" applyFill="1" applyBorder="1" applyAlignment="1">
      <alignment horizontal="right" vertical="center"/>
    </xf>
    <xf numFmtId="0" fontId="21" fillId="0" borderId="1" xfId="2" applyFont="1" applyBorder="1" applyAlignment="1">
      <alignment horizontal="left" vertical="center"/>
    </xf>
    <xf numFmtId="3" fontId="21" fillId="15" borderId="1" xfId="2" applyNumberFormat="1" applyFont="1" applyFill="1" applyBorder="1" applyAlignment="1">
      <alignment vertical="center"/>
    </xf>
    <xf numFmtId="0" fontId="22" fillId="0" borderId="0" xfId="2" applyFont="1" applyAlignment="1">
      <alignment horizontal="left" vertical="top" wrapText="1"/>
    </xf>
    <xf numFmtId="3" fontId="7" fillId="0" borderId="0" xfId="2" applyNumberFormat="1" applyAlignment="1">
      <alignment vertical="top"/>
    </xf>
    <xf numFmtId="0" fontId="21" fillId="0" borderId="0" xfId="2" applyFont="1" applyAlignment="1">
      <alignment horizontal="left" vertical="center"/>
    </xf>
    <xf numFmtId="3" fontId="7" fillId="0" borderId="0" xfId="2" applyNumberFormat="1" applyAlignment="1">
      <alignment horizontal="left" vertical="center"/>
    </xf>
    <xf numFmtId="3" fontId="7" fillId="0" borderId="0" xfId="2" applyNumberFormat="1" applyAlignment="1">
      <alignment horizontal="right" vertical="center"/>
    </xf>
    <xf numFmtId="0" fontId="21" fillId="0" borderId="0" xfId="2" applyFont="1" applyAlignment="1">
      <alignment horizontal="left" vertical="center" wrapText="1"/>
    </xf>
    <xf numFmtId="3" fontId="21" fillId="0" borderId="0" xfId="2" applyNumberFormat="1" applyFont="1" applyAlignment="1">
      <alignment horizontal="right" vertical="center"/>
    </xf>
    <xf numFmtId="3" fontId="21" fillId="0" borderId="1" xfId="2" applyNumberFormat="1" applyFont="1" applyBorder="1" applyAlignment="1">
      <alignment horizontal="right" vertical="center"/>
    </xf>
    <xf numFmtId="0" fontId="21" fillId="0" borderId="0" xfId="2" applyFont="1" applyAlignment="1">
      <alignment horizontal="right" vertical="center" wrapText="1"/>
    </xf>
    <xf numFmtId="3" fontId="21" fillId="0" borderId="0" xfId="2" applyNumberFormat="1" applyFont="1" applyAlignment="1">
      <alignment horizontal="right" vertical="center"/>
    </xf>
    <xf numFmtId="3" fontId="21" fillId="0" borderId="0" xfId="2" applyNumberFormat="1" applyFont="1" applyAlignment="1">
      <alignment vertical="center"/>
    </xf>
    <xf numFmtId="0" fontId="17" fillId="0" borderId="0" xfId="2" applyFont="1" applyAlignment="1">
      <alignment horizontal="left" vertical="center"/>
    </xf>
    <xf numFmtId="0" fontId="17" fillId="0" borderId="1" xfId="2" applyFont="1" applyBorder="1" applyAlignment="1">
      <alignment horizontal="left" vertical="center" wrapText="1"/>
    </xf>
    <xf numFmtId="0" fontId="17" fillId="0" borderId="2" xfId="2" applyFont="1" applyBorder="1" applyAlignment="1">
      <alignment horizontal="left" vertical="center"/>
    </xf>
    <xf numFmtId="0" fontId="17" fillId="0" borderId="1" xfId="2" applyFont="1" applyBorder="1" applyAlignment="1">
      <alignment horizontal="left" vertical="center"/>
    </xf>
    <xf numFmtId="3" fontId="17" fillId="0" borderId="0" xfId="2" applyNumberFormat="1" applyFont="1" applyAlignment="1">
      <alignment horizontal="left" vertical="center"/>
    </xf>
    <xf numFmtId="0" fontId="17" fillId="0" borderId="0" xfId="2" applyFont="1" applyAlignment="1">
      <alignment horizontal="left" vertical="center" wrapText="1"/>
    </xf>
    <xf numFmtId="3" fontId="17" fillId="0" borderId="0" xfId="2" applyNumberFormat="1" applyFont="1" applyAlignment="1">
      <alignment horizontal="right" vertical="center"/>
    </xf>
    <xf numFmtId="49" fontId="21" fillId="0" borderId="0" xfId="2" applyNumberFormat="1" applyFont="1" applyAlignment="1">
      <alignment horizontal="center" vertical="center"/>
    </xf>
    <xf numFmtId="0" fontId="22" fillId="0" borderId="0" xfId="2" quotePrefix="1" applyFont="1" applyAlignment="1">
      <alignment horizontal="left" vertical="top" wrapText="1"/>
    </xf>
    <xf numFmtId="0" fontId="25" fillId="4" borderId="0" xfId="0" quotePrefix="1" applyFont="1" applyFill="1" applyAlignment="1">
      <alignment horizontal="center" vertical="center"/>
    </xf>
    <xf numFmtId="164" fontId="0" fillId="0" borderId="1" xfId="1" applyNumberFormat="1" applyFont="1" applyBorder="1"/>
    <xf numFmtId="0" fontId="0" fillId="0" borderId="1" xfId="0" applyBorder="1"/>
    <xf numFmtId="164" fontId="0" fillId="0" borderId="1" xfId="1" quotePrefix="1" applyNumberFormat="1" applyFont="1" applyBorder="1"/>
    <xf numFmtId="0" fontId="0" fillId="0" borderId="0" xfId="0" applyBorder="1"/>
    <xf numFmtId="3" fontId="21" fillId="0" borderId="0" xfId="2" applyNumberFormat="1" applyFont="1" applyAlignment="1">
      <alignment horizontal="right" vertical="center"/>
    </xf>
    <xf numFmtId="0" fontId="26" fillId="0" borderId="0" xfId="2" applyFont="1" applyAlignment="1">
      <alignment horizontal="left" vertical="center"/>
    </xf>
    <xf numFmtId="0" fontId="27" fillId="0" borderId="0" xfId="2" applyFont="1"/>
    <xf numFmtId="0" fontId="7" fillId="0" borderId="0" xfId="2"/>
    <xf numFmtId="0" fontId="21" fillId="15" borderId="0" xfId="2" applyFont="1" applyFill="1" applyAlignment="1">
      <alignment horizontal="center" vertical="center" wrapText="1"/>
    </xf>
    <xf numFmtId="0" fontId="21" fillId="15" borderId="8" xfId="2" applyFont="1" applyFill="1" applyBorder="1" applyAlignment="1">
      <alignment horizontal="center" vertical="center" wrapText="1"/>
    </xf>
    <xf numFmtId="169" fontId="7" fillId="0" borderId="0" xfId="3" applyNumberFormat="1" applyFont="1" applyBorder="1" applyAlignment="1">
      <alignment horizontal="center"/>
    </xf>
    <xf numFmtId="169" fontId="16" fillId="0" borderId="7" xfId="3" applyNumberFormat="1" applyFont="1" applyFill="1" applyBorder="1" applyAlignment="1">
      <alignment horizontal="center"/>
    </xf>
    <xf numFmtId="169" fontId="16" fillId="15" borderId="0" xfId="3" applyNumberFormat="1" applyFont="1" applyFill="1" applyBorder="1" applyAlignment="1">
      <alignment horizontal="center"/>
    </xf>
    <xf numFmtId="169" fontId="16" fillId="15" borderId="8" xfId="3" applyNumberFormat="1" applyFont="1" applyFill="1" applyBorder="1" applyAlignment="1">
      <alignment horizontal="center"/>
    </xf>
    <xf numFmtId="169" fontId="7" fillId="0" borderId="0" xfId="3" applyNumberFormat="1" applyFont="1" applyFill="1" applyBorder="1" applyAlignment="1">
      <alignment horizontal="center"/>
    </xf>
    <xf numFmtId="168" fontId="1" fillId="0" borderId="0" xfId="3" applyFont="1"/>
    <xf numFmtId="169" fontId="16" fillId="0" borderId="0" xfId="3" applyNumberFormat="1" applyFont="1" applyFill="1" applyBorder="1" applyAlignment="1">
      <alignment horizontal="center"/>
    </xf>
    <xf numFmtId="168" fontId="1" fillId="0" borderId="0" xfId="3" applyFont="1" applyFill="1"/>
    <xf numFmtId="0" fontId="22" fillId="0" borderId="0" xfId="2" applyFont="1" applyAlignment="1">
      <alignment horizontal="left" vertical="center" wrapText="1"/>
    </xf>
    <xf numFmtId="0" fontId="21" fillId="15" borderId="0" xfId="2" applyFont="1" applyFill="1" applyAlignment="1">
      <alignment horizontal="left" vertical="center" wrapText="1"/>
    </xf>
    <xf numFmtId="169" fontId="16" fillId="0" borderId="9" xfId="3" applyNumberFormat="1" applyFont="1" applyFill="1" applyBorder="1" applyAlignment="1">
      <alignment horizontal="center"/>
    </xf>
    <xf numFmtId="169" fontId="16" fillId="15" borderId="10" xfId="3" applyNumberFormat="1" applyFont="1" applyFill="1" applyBorder="1" applyAlignment="1">
      <alignment horizontal="center"/>
    </xf>
    <xf numFmtId="169" fontId="16" fillId="15" borderId="11" xfId="3" applyNumberFormat="1" applyFont="1" applyFill="1" applyBorder="1" applyAlignment="1">
      <alignment horizontal="center"/>
    </xf>
    <xf numFmtId="169" fontId="16" fillId="0" borderId="4" xfId="3" applyNumberFormat="1" applyFont="1" applyFill="1" applyBorder="1" applyAlignment="1">
      <alignment horizontal="center"/>
    </xf>
    <xf numFmtId="169" fontId="16" fillId="15" borderId="5" xfId="3" applyNumberFormat="1" applyFont="1" applyFill="1" applyBorder="1" applyAlignment="1">
      <alignment horizontal="center"/>
    </xf>
    <xf numFmtId="169" fontId="16" fillId="15" borderId="6" xfId="3" applyNumberFormat="1" applyFont="1" applyFill="1" applyBorder="1" applyAlignment="1">
      <alignment horizontal="center"/>
    </xf>
    <xf numFmtId="169" fontId="7" fillId="15" borderId="0" xfId="3" applyNumberFormat="1" applyFont="1" applyFill="1" applyBorder="1" applyAlignment="1">
      <alignment horizontal="center"/>
    </xf>
    <xf numFmtId="169" fontId="16" fillId="15" borderId="9" xfId="3" applyNumberFormat="1" applyFont="1" applyFill="1" applyBorder="1" applyAlignment="1">
      <alignment horizontal="center"/>
    </xf>
    <xf numFmtId="169" fontId="7" fillId="0" borderId="0" xfId="2" applyNumberFormat="1"/>
    <xf numFmtId="169" fontId="16" fillId="0" borderId="12" xfId="3" applyNumberFormat="1" applyFont="1" applyFill="1" applyBorder="1" applyAlignment="1">
      <alignment horizontal="center"/>
    </xf>
    <xf numFmtId="169" fontId="16" fillId="15" borderId="3" xfId="3" applyNumberFormat="1" applyFont="1" applyFill="1" applyBorder="1" applyAlignment="1">
      <alignment horizontal="center"/>
    </xf>
    <xf numFmtId="169" fontId="16" fillId="15" borderId="13" xfId="3" applyNumberFormat="1" applyFont="1" applyFill="1" applyBorder="1" applyAlignment="1">
      <alignment horizontal="center"/>
    </xf>
    <xf numFmtId="0" fontId="16" fillId="0" borderId="0" xfId="2" applyFont="1"/>
    <xf numFmtId="169" fontId="1" fillId="0" borderId="0" xfId="3" applyNumberFormat="1" applyFont="1" applyAlignment="1">
      <alignment horizontal="center"/>
    </xf>
    <xf numFmtId="169" fontId="1" fillId="0" borderId="0" xfId="3" applyNumberFormat="1" applyFont="1" applyFill="1" applyAlignment="1">
      <alignment horizontal="center"/>
    </xf>
    <xf numFmtId="168" fontId="1" fillId="0" borderId="0" xfId="3" applyFont="1" applyFill="1" applyAlignment="1">
      <alignment horizontal="center"/>
    </xf>
    <xf numFmtId="169" fontId="7" fillId="0" borderId="0" xfId="2" applyNumberFormat="1" applyAlignment="1">
      <alignment horizontal="center"/>
    </xf>
    <xf numFmtId="0" fontId="7" fillId="0" borderId="0" xfId="2" applyAlignment="1">
      <alignment horizontal="center"/>
    </xf>
    <xf numFmtId="0" fontId="7" fillId="0" borderId="0" xfId="4"/>
    <xf numFmtId="0" fontId="29" fillId="0" borderId="0" xfId="4" applyFont="1"/>
    <xf numFmtId="0" fontId="30" fillId="0" borderId="0" xfId="4" applyFont="1" applyAlignment="1">
      <alignment horizontal="right"/>
    </xf>
    <xf numFmtId="0" fontId="31" fillId="0" borderId="0" xfId="4" applyFont="1"/>
    <xf numFmtId="0" fontId="32" fillId="0" borderId="0" xfId="4" applyFont="1" applyAlignment="1">
      <alignment vertical="center" wrapText="1"/>
    </xf>
    <xf numFmtId="0" fontId="33" fillId="0" borderId="0" xfId="4" applyFont="1"/>
    <xf numFmtId="0" fontId="17" fillId="0" borderId="0" xfId="4" applyFont="1" applyAlignment="1">
      <alignment vertical="center" wrapText="1"/>
    </xf>
    <xf numFmtId="0" fontId="34" fillId="0" borderId="0" xfId="4" applyFont="1"/>
    <xf numFmtId="0" fontId="35" fillId="0" borderId="1" xfId="4" applyFont="1" applyBorder="1" applyAlignment="1">
      <alignment horizontal="center" vertical="center" wrapText="1"/>
    </xf>
    <xf numFmtId="0" fontId="36" fillId="0" borderId="1" xfId="4" applyFont="1" applyBorder="1" applyAlignment="1">
      <alignment horizontal="center" vertical="center" textRotation="90" wrapText="1"/>
    </xf>
    <xf numFmtId="0" fontId="31" fillId="0" borderId="0" xfId="4" applyFont="1" applyAlignment="1">
      <alignment horizontal="center" vertical="center" wrapText="1"/>
    </xf>
    <xf numFmtId="0" fontId="35" fillId="16" borderId="1" xfId="4" applyFont="1" applyFill="1" applyBorder="1" applyAlignment="1">
      <alignment vertical="center" wrapText="1"/>
    </xf>
    <xf numFmtId="2" fontId="37" fillId="16" borderId="1" xfId="4" applyNumberFormat="1" applyFont="1" applyFill="1" applyBorder="1" applyAlignment="1">
      <alignment horizontal="center" vertical="center"/>
    </xf>
    <xf numFmtId="0" fontId="32" fillId="0" borderId="0" xfId="4" applyFont="1" applyAlignment="1">
      <alignment horizontal="left"/>
    </xf>
    <xf numFmtId="2" fontId="32" fillId="0" borderId="0" xfId="4" applyNumberFormat="1" applyFont="1" applyAlignment="1">
      <alignment horizontal="right"/>
    </xf>
    <xf numFmtId="2" fontId="32" fillId="0" borderId="0" xfId="4" applyNumberFormat="1" applyFont="1" applyAlignment="1">
      <alignment horizontal="left"/>
    </xf>
    <xf numFmtId="0" fontId="35" fillId="15" borderId="1" xfId="4" applyFont="1" applyFill="1" applyBorder="1" applyAlignment="1">
      <alignment vertical="center" wrapText="1"/>
    </xf>
    <xf numFmtId="2" fontId="37" fillId="15" borderId="1" xfId="4" applyNumberFormat="1" applyFont="1" applyFill="1" applyBorder="1" applyAlignment="1">
      <alignment horizontal="center" vertical="center"/>
    </xf>
    <xf numFmtId="0" fontId="39" fillId="0" borderId="0" xfId="5" applyFont="1" applyAlignment="1">
      <alignment horizontal="center" vertical="center" wrapText="1"/>
    </xf>
    <xf numFmtId="0" fontId="40" fillId="0" borderId="1" xfId="4" applyFont="1" applyBorder="1" applyAlignment="1">
      <alignment vertical="center" wrapText="1"/>
    </xf>
    <xf numFmtId="2" fontId="38" fillId="0" borderId="1" xfId="4" applyNumberFormat="1" applyFont="1" applyBorder="1" applyAlignment="1" applyProtection="1">
      <alignment horizontal="center" vertical="center"/>
      <protection locked="0"/>
    </xf>
    <xf numFmtId="2" fontId="37" fillId="0" borderId="1" xfId="4" applyNumberFormat="1" applyFont="1" applyBorder="1" applyAlignment="1" applyProtection="1">
      <alignment horizontal="center" vertical="center"/>
      <protection locked="0"/>
    </xf>
    <xf numFmtId="0" fontId="41" fillId="0" borderId="1" xfId="4" applyFont="1" applyBorder="1" applyAlignment="1">
      <alignment vertical="center" wrapText="1"/>
    </xf>
    <xf numFmtId="0" fontId="31" fillId="0" borderId="0" xfId="4" applyFont="1" applyAlignment="1">
      <alignment horizontal="left"/>
    </xf>
    <xf numFmtId="2" fontId="31" fillId="0" borderId="0" xfId="4" applyNumberFormat="1" applyFont="1" applyAlignment="1">
      <alignment horizontal="right"/>
    </xf>
    <xf numFmtId="2" fontId="31" fillId="0" borderId="0" xfId="4" applyNumberFormat="1" applyFont="1" applyAlignment="1">
      <alignment horizontal="left"/>
    </xf>
    <xf numFmtId="2" fontId="37" fillId="0" borderId="1" xfId="4" applyNumberFormat="1" applyFont="1" applyBorder="1" applyAlignment="1" applyProtection="1">
      <alignment horizontal="center"/>
      <protection locked="0"/>
    </xf>
    <xf numFmtId="0" fontId="7" fillId="0" borderId="1" xfId="4" applyFont="1" applyBorder="1" applyAlignment="1">
      <alignment vertical="center" wrapText="1"/>
    </xf>
    <xf numFmtId="0" fontId="46" fillId="0" borderId="0" xfId="2" applyFont="1" applyAlignment="1">
      <alignment vertical="center"/>
    </xf>
    <xf numFmtId="0" fontId="43" fillId="0" borderId="0" xfId="2" applyFont="1" applyAlignment="1">
      <alignment vertical="center"/>
    </xf>
    <xf numFmtId="3" fontId="7" fillId="0" borderId="0" xfId="2" applyNumberFormat="1"/>
    <xf numFmtId="0" fontId="47" fillId="0" borderId="0" xfId="2" applyFont="1" applyAlignment="1">
      <alignment vertical="center"/>
    </xf>
    <xf numFmtId="0" fontId="45" fillId="0" borderId="1" xfId="2" applyFont="1" applyBorder="1"/>
    <xf numFmtId="0" fontId="48" fillId="0" borderId="1" xfId="2" applyFont="1" applyBorder="1" applyAlignment="1">
      <alignment horizontal="center" vertical="center" wrapText="1"/>
    </xf>
    <xf numFmtId="0" fontId="43" fillId="0" borderId="1" xfId="2" applyFont="1" applyBorder="1" applyAlignment="1">
      <alignment vertical="center"/>
    </xf>
    <xf numFmtId="3" fontId="43" fillId="0" borderId="1" xfId="2" applyNumberFormat="1" applyFont="1" applyBorder="1" applyAlignment="1">
      <alignment vertical="center"/>
    </xf>
    <xf numFmtId="0" fontId="45" fillId="0" borderId="1" xfId="2" applyFont="1" applyBorder="1" applyAlignment="1">
      <alignment vertical="center"/>
    </xf>
    <xf numFmtId="3" fontId="45" fillId="0" borderId="1" xfId="2" applyNumberFormat="1" applyFont="1" applyBorder="1" applyAlignment="1">
      <alignment vertical="center"/>
    </xf>
    <xf numFmtId="0" fontId="49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wrapText="1"/>
    </xf>
    <xf numFmtId="0" fontId="51" fillId="0" borderId="1" xfId="0" applyFont="1" applyBorder="1"/>
    <xf numFmtId="0" fontId="44" fillId="0" borderId="1" xfId="0" applyFont="1" applyBorder="1" applyAlignment="1">
      <alignment horizontal="right"/>
    </xf>
    <xf numFmtId="3" fontId="51" fillId="0" borderId="1" xfId="0" applyNumberFormat="1" applyFont="1" applyBorder="1" applyAlignment="1">
      <alignment horizontal="right"/>
    </xf>
    <xf numFmtId="0" fontId="51" fillId="0" borderId="1" xfId="0" applyFont="1" applyBorder="1" applyAlignment="1">
      <alignment wrapText="1"/>
    </xf>
    <xf numFmtId="169" fontId="51" fillId="0" borderId="1" xfId="6" applyNumberFormat="1" applyFont="1" applyBorder="1" applyAlignment="1">
      <alignment horizontal="right"/>
    </xf>
    <xf numFmtId="0" fontId="51" fillId="0" borderId="1" xfId="0" applyFont="1" applyBorder="1" applyAlignment="1">
      <alignment horizontal="right"/>
    </xf>
    <xf numFmtId="0" fontId="52" fillId="0" borderId="0" xfId="0" applyFont="1"/>
    <xf numFmtId="0" fontId="44" fillId="0" borderId="1" xfId="0" applyFont="1" applyBorder="1"/>
    <xf numFmtId="3" fontId="44" fillId="0" borderId="1" xfId="0" applyNumberFormat="1" applyFont="1" applyBorder="1" applyAlignment="1">
      <alignment horizontal="right"/>
    </xf>
    <xf numFmtId="0" fontId="53" fillId="0" borderId="1" xfId="0" applyFont="1" applyBorder="1" applyAlignment="1">
      <alignment wrapText="1"/>
    </xf>
    <xf numFmtId="3" fontId="51" fillId="0" borderId="1" xfId="0" applyNumberFormat="1" applyFont="1" applyBorder="1"/>
    <xf numFmtId="0" fontId="51" fillId="0" borderId="0" xfId="0" quotePrefix="1" applyFont="1"/>
    <xf numFmtId="0" fontId="51" fillId="0" borderId="0" xfId="0" quotePrefix="1" applyFont="1" applyAlignment="1">
      <alignment vertical="center"/>
    </xf>
    <xf numFmtId="0" fontId="51" fillId="0" borderId="0" xfId="0" quotePrefix="1" applyFont="1" applyAlignment="1">
      <alignment wrapText="1"/>
    </xf>
    <xf numFmtId="0" fontId="55" fillId="0" borderId="0" xfId="4" applyFont="1" applyAlignment="1">
      <alignment vertical="center" wrapText="1"/>
    </xf>
    <xf numFmtId="0" fontId="55" fillId="0" borderId="0" xfId="4" applyFont="1" applyAlignment="1">
      <alignment vertical="center"/>
    </xf>
    <xf numFmtId="0" fontId="55" fillId="0" borderId="0" xfId="4" applyFont="1"/>
    <xf numFmtId="0" fontId="56" fillId="0" borderId="0" xfId="4" applyFont="1"/>
    <xf numFmtId="0" fontId="39" fillId="0" borderId="0" xfId="4" applyFont="1" applyAlignment="1">
      <alignment horizontal="right" vertical="center" wrapText="1"/>
    </xf>
    <xf numFmtId="0" fontId="39" fillId="0" borderId="0" xfId="4" applyFont="1" applyAlignment="1">
      <alignment horizontal="right" vertical="center"/>
    </xf>
    <xf numFmtId="0" fontId="58" fillId="0" borderId="0" xfId="4" applyFont="1"/>
    <xf numFmtId="0" fontId="37" fillId="0" borderId="14" xfId="4" applyFont="1" applyBorder="1" applyAlignment="1">
      <alignment horizontal="center" vertical="center"/>
    </xf>
    <xf numFmtId="171" fontId="60" fillId="0" borderId="15" xfId="4" applyNumberFormat="1" applyFont="1" applyBorder="1" applyAlignment="1">
      <alignment vertical="center" wrapText="1"/>
    </xf>
    <xf numFmtId="171" fontId="60" fillId="0" borderId="16" xfId="4" applyNumberFormat="1" applyFont="1" applyBorder="1" applyAlignment="1">
      <alignment vertical="center" wrapText="1"/>
    </xf>
    <xf numFmtId="171" fontId="60" fillId="0" borderId="16" xfId="4" applyNumberFormat="1" applyFont="1" applyBorder="1" applyAlignment="1">
      <alignment horizontal="center" vertical="center" textRotation="90"/>
    </xf>
    <xf numFmtId="171" fontId="60" fillId="0" borderId="17" xfId="4" applyNumberFormat="1" applyFont="1" applyBorder="1" applyAlignment="1">
      <alignment horizontal="center" vertical="center" textRotation="90"/>
    </xf>
    <xf numFmtId="0" fontId="38" fillId="0" borderId="0" xfId="4" applyFont="1"/>
    <xf numFmtId="3" fontId="59" fillId="0" borderId="18" xfId="4" applyNumberFormat="1" applyFont="1" applyBorder="1" applyAlignment="1">
      <alignment wrapText="1"/>
    </xf>
    <xf numFmtId="3" fontId="59" fillId="0" borderId="1" xfId="4" applyNumberFormat="1" applyFont="1" applyBorder="1" applyAlignment="1">
      <alignment wrapText="1"/>
    </xf>
    <xf numFmtId="3" fontId="58" fillId="0" borderId="1" xfId="4" applyNumberFormat="1" applyFont="1" applyBorder="1" applyAlignment="1">
      <alignment horizontal="center" vertical="center"/>
    </xf>
    <xf numFmtId="3" fontId="32" fillId="0" borderId="1" xfId="4" applyNumberFormat="1" applyFont="1" applyBorder="1" applyAlignment="1">
      <alignment vertical="center"/>
    </xf>
    <xf numFmtId="3" fontId="56" fillId="0" borderId="0" xfId="4" applyNumberFormat="1" applyFont="1"/>
    <xf numFmtId="0" fontId="38" fillId="0" borderId="18" xfId="4" applyFont="1" applyBorder="1"/>
    <xf numFmtId="0" fontId="7" fillId="0" borderId="19" xfId="4" applyBorder="1"/>
    <xf numFmtId="3" fontId="58" fillId="17" borderId="20" xfId="4" applyNumberFormat="1" applyFont="1" applyFill="1" applyBorder="1" applyAlignment="1">
      <alignment vertical="center" wrapText="1"/>
    </xf>
    <xf numFmtId="3" fontId="17" fillId="17" borderId="21" xfId="4" applyNumberFormat="1" applyFont="1" applyFill="1" applyBorder="1" applyAlignment="1">
      <alignment horizontal="center" vertical="center" wrapText="1"/>
    </xf>
    <xf numFmtId="3" fontId="32" fillId="17" borderId="21" xfId="4" applyNumberFormat="1" applyFont="1" applyFill="1" applyBorder="1" applyAlignment="1">
      <alignment horizontal="center" vertical="center" wrapText="1"/>
    </xf>
    <xf numFmtId="3" fontId="32" fillId="17" borderId="22" xfId="4" applyNumberFormat="1" applyFont="1" applyFill="1" applyBorder="1" applyAlignment="1">
      <alignment horizontal="center" vertical="center" wrapText="1"/>
    </xf>
    <xf numFmtId="3" fontId="60" fillId="0" borderId="0" xfId="4" applyNumberFormat="1" applyFont="1" applyAlignment="1">
      <alignment vertical="center"/>
    </xf>
    <xf numFmtId="0" fontId="59" fillId="0" borderId="0" xfId="4" applyFont="1" applyAlignment="1">
      <alignment vertical="center"/>
    </xf>
    <xf numFmtId="0" fontId="59" fillId="0" borderId="23" xfId="4" applyFont="1" applyBorder="1" applyAlignment="1">
      <alignment vertical="center"/>
    </xf>
    <xf numFmtId="171" fontId="60" fillId="0" borderId="24" xfId="4" applyNumberFormat="1" applyFont="1" applyBorder="1" applyAlignment="1">
      <alignment vertical="center" wrapText="1"/>
    </xf>
    <xf numFmtId="3" fontId="62" fillId="0" borderId="1" xfId="4" applyNumberFormat="1" applyFont="1" applyBorder="1" applyAlignment="1">
      <alignment vertical="center"/>
    </xf>
    <xf numFmtId="0" fontId="38" fillId="0" borderId="25" xfId="4" applyFont="1" applyBorder="1"/>
    <xf numFmtId="3" fontId="58" fillId="17" borderId="19" xfId="4" applyNumberFormat="1" applyFont="1" applyFill="1" applyBorder="1" applyAlignment="1">
      <alignment vertical="center" wrapText="1"/>
    </xf>
    <xf numFmtId="3" fontId="42" fillId="17" borderId="21" xfId="4" applyNumberFormat="1" applyFont="1" applyFill="1" applyBorder="1" applyAlignment="1">
      <alignment horizontal="center" vertical="center" wrapText="1"/>
    </xf>
    <xf numFmtId="0" fontId="63" fillId="0" borderId="0" xfId="4" applyFont="1"/>
    <xf numFmtId="0" fontId="63" fillId="0" borderId="0" xfId="4" applyFont="1" applyAlignment="1">
      <alignment vertical="center" wrapText="1"/>
    </xf>
    <xf numFmtId="0" fontId="63" fillId="0" borderId="0" xfId="4" applyFont="1" applyAlignment="1">
      <alignment vertical="center"/>
    </xf>
    <xf numFmtId="3" fontId="63" fillId="0" borderId="0" xfId="4" applyNumberFormat="1" applyFont="1" applyAlignment="1">
      <alignment vertical="center"/>
    </xf>
    <xf numFmtId="0" fontId="64" fillId="0" borderId="0" xfId="4" applyFont="1"/>
    <xf numFmtId="3" fontId="65" fillId="0" borderId="0" xfId="4" applyNumberFormat="1" applyFont="1" applyAlignment="1">
      <alignment vertical="center"/>
    </xf>
    <xf numFmtId="171" fontId="60" fillId="0" borderId="16" xfId="4" applyNumberFormat="1" applyFont="1" applyBorder="1" applyAlignment="1">
      <alignment horizontal="center" vertical="center" wrapText="1"/>
    </xf>
    <xf numFmtId="0" fontId="67" fillId="0" borderId="0" xfId="4" applyFont="1"/>
    <xf numFmtId="0" fontId="38" fillId="0" borderId="1" xfId="4" applyFont="1" applyBorder="1"/>
    <xf numFmtId="0" fontId="7" fillId="0" borderId="1" xfId="4" applyBorder="1"/>
    <xf numFmtId="3" fontId="58" fillId="17" borderId="1" xfId="4" applyNumberFormat="1" applyFont="1" applyFill="1" applyBorder="1" applyAlignment="1">
      <alignment vertical="center" wrapText="1"/>
    </xf>
    <xf numFmtId="3" fontId="7" fillId="0" borderId="0" xfId="4" applyNumberFormat="1"/>
    <xf numFmtId="3" fontId="0" fillId="0" borderId="0" xfId="0" applyNumberFormat="1"/>
    <xf numFmtId="0" fontId="0" fillId="0" borderId="0" xfId="0" applyFill="1"/>
    <xf numFmtId="0" fontId="68" fillId="0" borderId="0" xfId="0" applyFont="1"/>
    <xf numFmtId="0" fontId="69" fillId="0" borderId="0" xfId="0" applyFont="1" applyAlignment="1">
      <alignment vertical="center"/>
    </xf>
    <xf numFmtId="0" fontId="72" fillId="0" borderId="0" xfId="0" applyFont="1"/>
    <xf numFmtId="3" fontId="72" fillId="0" borderId="0" xfId="0" applyNumberFormat="1" applyFont="1"/>
    <xf numFmtId="3" fontId="0" fillId="0" borderId="0" xfId="0" applyNumberFormat="1" applyFill="1"/>
    <xf numFmtId="3" fontId="0" fillId="0" borderId="0" xfId="1" applyNumberFormat="1" applyFont="1" applyBorder="1"/>
    <xf numFmtId="3" fontId="0" fillId="0" borderId="0" xfId="1" applyNumberFormat="1" applyFont="1" applyFill="1" applyBorder="1"/>
    <xf numFmtId="0" fontId="36" fillId="0" borderId="0" xfId="2" applyFont="1" applyAlignment="1"/>
    <xf numFmtId="0" fontId="73" fillId="0" borderId="0" xfId="0" applyFont="1"/>
    <xf numFmtId="0" fontId="74" fillId="0" borderId="0" xfId="0" applyFont="1" applyAlignment="1">
      <alignment vertical="center"/>
    </xf>
    <xf numFmtId="0" fontId="75" fillId="0" borderId="0" xfId="0" applyFont="1" applyAlignment="1">
      <alignment horizontal="center" vertical="top" wrapText="1"/>
    </xf>
    <xf numFmtId="0" fontId="76" fillId="0" borderId="1" xfId="0" applyFont="1" applyBorder="1" applyAlignment="1">
      <alignment horizontal="center" vertical="top" wrapText="1"/>
    </xf>
    <xf numFmtId="0" fontId="77" fillId="0" borderId="1" xfId="2" applyFont="1" applyBorder="1" applyAlignment="1">
      <alignment horizontal="left" vertical="center" wrapText="1"/>
    </xf>
    <xf numFmtId="3" fontId="73" fillId="0" borderId="1" xfId="0" applyNumberFormat="1" applyFont="1" applyBorder="1"/>
    <xf numFmtId="0" fontId="36" fillId="0" borderId="1" xfId="2" applyFont="1" applyFill="1" applyBorder="1" applyAlignment="1">
      <alignment horizontal="left" vertical="center" wrapText="1"/>
    </xf>
    <xf numFmtId="3" fontId="78" fillId="0" borderId="1" xfId="0" applyNumberFormat="1" applyFont="1" applyBorder="1"/>
    <xf numFmtId="0" fontId="78" fillId="0" borderId="0" xfId="0" applyFont="1"/>
    <xf numFmtId="0" fontId="73" fillId="0" borderId="1" xfId="0" applyFont="1" applyBorder="1"/>
    <xf numFmtId="0" fontId="78" fillId="0" borderId="1" xfId="0" applyFont="1" applyBorder="1"/>
    <xf numFmtId="3" fontId="73" fillId="0" borderId="0" xfId="0" applyNumberFormat="1" applyFont="1"/>
    <xf numFmtId="3" fontId="75" fillId="0" borderId="0" xfId="0" applyNumberFormat="1" applyFont="1" applyAlignment="1">
      <alignment horizontal="center" vertical="top" wrapText="1"/>
    </xf>
    <xf numFmtId="3" fontId="76" fillId="0" borderId="1" xfId="0" applyNumberFormat="1" applyFont="1" applyBorder="1" applyAlignment="1">
      <alignment horizontal="center" vertical="top" wrapText="1"/>
    </xf>
    <xf numFmtId="0" fontId="68" fillId="0" borderId="1" xfId="0" applyFont="1" applyBorder="1"/>
    <xf numFmtId="0" fontId="69" fillId="0" borderId="1" xfId="0" applyFont="1" applyBorder="1" applyAlignment="1">
      <alignment vertical="center"/>
    </xf>
    <xf numFmtId="3" fontId="69" fillId="0" borderId="1" xfId="0" applyNumberFormat="1" applyFont="1" applyBorder="1" applyAlignment="1">
      <alignment vertical="center"/>
    </xf>
    <xf numFmtId="165" fontId="8" fillId="0" borderId="1" xfId="2" applyNumberFormat="1" applyFont="1" applyBorder="1" applyAlignment="1">
      <alignment vertical="center"/>
    </xf>
    <xf numFmtId="166" fontId="8" fillId="0" borderId="1" xfId="2" applyNumberFormat="1" applyFont="1" applyBorder="1" applyAlignment="1">
      <alignment vertical="center" wrapText="1"/>
    </xf>
    <xf numFmtId="3" fontId="0" fillId="0" borderId="1" xfId="0" applyNumberFormat="1" applyBorder="1"/>
    <xf numFmtId="0" fontId="8" fillId="0" borderId="1" xfId="2" applyFont="1" applyBorder="1" applyAlignment="1">
      <alignment vertical="center" wrapText="1"/>
    </xf>
    <xf numFmtId="165" fontId="10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 wrapText="1"/>
    </xf>
    <xf numFmtId="3" fontId="3" fillId="0" borderId="1" xfId="0" applyNumberFormat="1" applyFont="1" applyFill="1" applyBorder="1"/>
    <xf numFmtId="3" fontId="0" fillId="0" borderId="1" xfId="0" applyNumberFormat="1" applyFill="1" applyBorder="1"/>
    <xf numFmtId="165" fontId="70" fillId="0" borderId="1" xfId="2" applyNumberFormat="1" applyFont="1" applyBorder="1" applyAlignment="1">
      <alignment vertical="center"/>
    </xf>
    <xf numFmtId="0" fontId="71" fillId="0" borderId="1" xfId="2" applyFont="1" applyBorder="1" applyAlignment="1">
      <alignment vertical="center" wrapText="1"/>
    </xf>
    <xf numFmtId="0" fontId="72" fillId="0" borderId="1" xfId="0" quotePrefix="1" applyFont="1" applyBorder="1" applyAlignment="1">
      <alignment horizontal="center"/>
    </xf>
    <xf numFmtId="0" fontId="12" fillId="0" borderId="1" xfId="2" applyFont="1" applyBorder="1" applyAlignment="1">
      <alignment vertical="center" wrapText="1"/>
    </xf>
    <xf numFmtId="3" fontId="0" fillId="0" borderId="1" xfId="1" applyNumberFormat="1" applyFont="1" applyBorder="1"/>
    <xf numFmtId="3" fontId="0" fillId="0" borderId="1" xfId="1" applyNumberFormat="1" applyFont="1" applyFill="1" applyBorder="1"/>
    <xf numFmtId="164" fontId="3" fillId="0" borderId="0" xfId="1" quotePrefix="1" applyNumberFormat="1" applyFont="1" applyBorder="1" applyAlignment="1">
      <alignment horizontal="center"/>
    </xf>
    <xf numFmtId="164" fontId="0" fillId="0" borderId="0" xfId="0" applyNumberFormat="1"/>
    <xf numFmtId="0" fontId="75" fillId="0" borderId="0" xfId="0" applyFont="1" applyAlignment="1">
      <alignment horizontal="center" vertical="top" wrapText="1"/>
    </xf>
    <xf numFmtId="3" fontId="21" fillId="0" borderId="0" xfId="2" applyNumberFormat="1" applyFont="1" applyAlignment="1">
      <alignment horizontal="right" vertical="center"/>
    </xf>
    <xf numFmtId="0" fontId="7" fillId="0" borderId="0" xfId="2" applyAlignment="1">
      <alignment horizontal="center"/>
    </xf>
    <xf numFmtId="0" fontId="26" fillId="0" borderId="5" xfId="2" applyFont="1" applyBorder="1" applyAlignment="1">
      <alignment horizontal="center"/>
    </xf>
    <xf numFmtId="0" fontId="8" fillId="0" borderId="0" xfId="2" applyFont="1" applyFill="1" applyAlignment="1">
      <alignment vertical="center"/>
    </xf>
    <xf numFmtId="165" fontId="9" fillId="0" borderId="0" xfId="2" quotePrefix="1" applyNumberFormat="1" applyFont="1" applyFill="1" applyAlignment="1">
      <alignment horizontal="center"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 wrapText="1"/>
    </xf>
    <xf numFmtId="164" fontId="8" fillId="0" borderId="0" xfId="1" applyNumberFormat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vertical="center" wrapText="1"/>
    </xf>
    <xf numFmtId="0" fontId="8" fillId="0" borderId="0" xfId="2" applyFont="1" applyFill="1" applyAlignment="1">
      <alignment horizontal="center" vertical="center"/>
    </xf>
    <xf numFmtId="0" fontId="0" fillId="0" borderId="1" xfId="0" applyFont="1" applyBorder="1"/>
    <xf numFmtId="164" fontId="8" fillId="8" borderId="1" xfId="1" applyNumberFormat="1" applyFont="1" applyFill="1" applyBorder="1" applyAlignment="1">
      <alignment vertical="center" wrapText="1"/>
    </xf>
    <xf numFmtId="164" fontId="8" fillId="18" borderId="1" xfId="1" applyNumberFormat="1" applyFont="1" applyFill="1" applyBorder="1" applyAlignment="1">
      <alignment vertical="center"/>
    </xf>
    <xf numFmtId="164" fontId="8" fillId="18" borderId="1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quotePrefix="1" applyNumberFormat="1" applyFont="1" applyBorder="1" applyAlignment="1">
      <alignment horizontal="center"/>
    </xf>
    <xf numFmtId="164" fontId="3" fillId="0" borderId="3" xfId="1" quotePrefix="1" applyNumberFormat="1" applyFont="1" applyBorder="1" applyAlignment="1">
      <alignment horizontal="center"/>
    </xf>
    <xf numFmtId="164" fontId="0" fillId="0" borderId="3" xfId="1" quotePrefix="1" applyNumberFormat="1" applyFont="1" applyBorder="1" applyAlignment="1"/>
    <xf numFmtId="164" fontId="0" fillId="0" borderId="3" xfId="1" quotePrefix="1" applyNumberFormat="1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75" fillId="0" borderId="0" xfId="0" applyFont="1" applyAlignment="1">
      <alignment horizontal="center" vertical="top" wrapText="1"/>
    </xf>
    <xf numFmtId="0" fontId="36" fillId="0" borderId="0" xfId="2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36" fillId="0" borderId="0" xfId="2" applyFont="1" applyAlignment="1">
      <alignment horizontal="center" wrapText="1"/>
    </xf>
    <xf numFmtId="0" fontId="72" fillId="0" borderId="0" xfId="0" applyFont="1" applyAlignment="1">
      <alignment horizontal="center"/>
    </xf>
    <xf numFmtId="3" fontId="21" fillId="0" borderId="0" xfId="2" applyNumberFormat="1" applyFont="1" applyAlignment="1">
      <alignment horizontal="right" vertical="center"/>
    </xf>
    <xf numFmtId="0" fontId="17" fillId="0" borderId="0" xfId="2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 wrapText="1"/>
    </xf>
    <xf numFmtId="0" fontId="26" fillId="0" borderId="4" xfId="2" applyFont="1" applyBorder="1" applyAlignment="1">
      <alignment horizontal="center"/>
    </xf>
    <xf numFmtId="0" fontId="26" fillId="0" borderId="5" xfId="2" applyFont="1" applyBorder="1" applyAlignment="1">
      <alignment horizontal="center"/>
    </xf>
    <xf numFmtId="0" fontId="26" fillId="0" borderId="6" xfId="2" applyFont="1" applyBorder="1" applyAlignment="1">
      <alignment horizontal="center"/>
    </xf>
    <xf numFmtId="0" fontId="16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7" fillId="0" borderId="0" xfId="2" applyAlignment="1">
      <alignment horizontal="center"/>
    </xf>
    <xf numFmtId="0" fontId="21" fillId="0" borderId="7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0" borderId="8" xfId="2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 wrapText="1"/>
    </xf>
    <xf numFmtId="0" fontId="43" fillId="0" borderId="0" xfId="2" applyFont="1" applyAlignment="1">
      <alignment horizontal="left" wrapText="1"/>
    </xf>
    <xf numFmtId="0" fontId="43" fillId="0" borderId="0" xfId="2" applyFont="1" applyAlignment="1">
      <alignment horizontal="right" vertical="center"/>
    </xf>
    <xf numFmtId="0" fontId="44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45" fillId="0" borderId="0" xfId="2" applyFont="1" applyAlignment="1">
      <alignment horizontal="center" wrapText="1"/>
    </xf>
    <xf numFmtId="0" fontId="43" fillId="0" borderId="0" xfId="2" applyFont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4" fillId="9" borderId="9" xfId="0" applyFont="1" applyFill="1" applyBorder="1" applyAlignment="1">
      <alignment horizontal="center"/>
    </xf>
    <xf numFmtId="0" fontId="44" fillId="9" borderId="10" xfId="0" applyFont="1" applyFill="1" applyBorder="1" applyAlignment="1">
      <alignment horizontal="center"/>
    </xf>
    <xf numFmtId="0" fontId="44" fillId="9" borderId="11" xfId="0" applyFont="1" applyFill="1" applyBorder="1" applyAlignment="1">
      <alignment horizontal="center"/>
    </xf>
    <xf numFmtId="0" fontId="51" fillId="0" borderId="0" xfId="0" applyFont="1" applyAlignment="1">
      <alignment horizontal="left" vertical="top" wrapText="1"/>
    </xf>
    <xf numFmtId="0" fontId="54" fillId="0" borderId="0" xfId="0" applyFont="1" applyAlignment="1">
      <alignment horizontal="left" wrapText="1"/>
    </xf>
    <xf numFmtId="170" fontId="51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170" fontId="51" fillId="0" borderId="0" xfId="0" applyNumberFormat="1" applyFont="1" applyAlignment="1">
      <alignment horizontal="center" vertical="center"/>
    </xf>
    <xf numFmtId="0" fontId="57" fillId="0" borderId="0" xfId="4" applyFont="1" applyAlignment="1">
      <alignment horizontal="center"/>
    </xf>
    <xf numFmtId="0" fontId="59" fillId="0" borderId="0" xfId="4" applyFont="1" applyAlignment="1">
      <alignment horizontal="right"/>
    </xf>
    <xf numFmtId="0" fontId="21" fillId="0" borderId="0" xfId="4" applyFont="1" applyAlignment="1">
      <alignment horizontal="center"/>
    </xf>
    <xf numFmtId="0" fontId="61" fillId="0" borderId="0" xfId="4" applyFont="1" applyAlignment="1">
      <alignment horizontal="center" vertical="center" wrapText="1"/>
    </xf>
    <xf numFmtId="0" fontId="21" fillId="0" borderId="23" xfId="4" applyFont="1" applyBorder="1" applyAlignment="1">
      <alignment horizontal="center"/>
    </xf>
    <xf numFmtId="0" fontId="66" fillId="0" borderId="0" xfId="0" applyFont="1" applyAlignment="1">
      <alignment horizontal="center"/>
    </xf>
    <xf numFmtId="0" fontId="21" fillId="0" borderId="26" xfId="4" applyFont="1" applyBorder="1" applyAlignment="1">
      <alignment horizontal="center"/>
    </xf>
    <xf numFmtId="3" fontId="0" fillId="4" borderId="0" xfId="0" quotePrefix="1" applyNumberFormat="1" applyFill="1" applyAlignment="1">
      <alignment horizontal="center" vertical="center"/>
    </xf>
    <xf numFmtId="3" fontId="0" fillId="6" borderId="0" xfId="1" applyNumberFormat="1" applyFont="1" applyFill="1" applyBorder="1"/>
    <xf numFmtId="3" fontId="0" fillId="7" borderId="0" xfId="1" applyNumberFormat="1" applyFont="1" applyFill="1" applyBorder="1"/>
    <xf numFmtId="3" fontId="0" fillId="9" borderId="0" xfId="1" applyNumberFormat="1" applyFont="1" applyFill="1" applyBorder="1"/>
    <xf numFmtId="3" fontId="0" fillId="10" borderId="0" xfId="1" applyNumberFormat="1" applyFont="1" applyFill="1" applyBorder="1"/>
    <xf numFmtId="3" fontId="2" fillId="11" borderId="0" xfId="1" applyNumberFormat="1" applyFont="1" applyFill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 wrapText="1"/>
    </xf>
    <xf numFmtId="3" fontId="2" fillId="12" borderId="0" xfId="1" applyNumberFormat="1" applyFont="1" applyFill="1" applyBorder="1" applyAlignment="1">
      <alignment vertical="center"/>
    </xf>
    <xf numFmtId="3" fontId="2" fillId="13" borderId="0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8" fillId="0" borderId="1" xfId="1" applyNumberFormat="1" applyFont="1" applyBorder="1" applyAlignment="1">
      <alignment vertical="center" wrapText="1"/>
    </xf>
    <xf numFmtId="0" fontId="73" fillId="0" borderId="0" xfId="0" applyFont="1" applyAlignment="1">
      <alignment horizontal="right"/>
    </xf>
    <xf numFmtId="0" fontId="36" fillId="0" borderId="0" xfId="2" applyFont="1" applyFill="1" applyBorder="1" applyAlignment="1">
      <alignment horizontal="left" vertical="center" wrapText="1"/>
    </xf>
    <xf numFmtId="3" fontId="78" fillId="0" borderId="0" xfId="0" applyNumberFormat="1" applyFont="1" applyBorder="1"/>
    <xf numFmtId="3" fontId="73" fillId="0" borderId="0" xfId="0" applyNumberFormat="1" applyFont="1" applyFill="1"/>
    <xf numFmtId="2" fontId="38" fillId="0" borderId="2" xfId="4" applyNumberFormat="1" applyFont="1" applyBorder="1" applyAlignment="1" applyProtection="1">
      <alignment horizontal="center" vertical="center"/>
      <protection locked="0"/>
    </xf>
    <xf numFmtId="0" fontId="29" fillId="0" borderId="1" xfId="4" applyFont="1" applyBorder="1"/>
    <xf numFmtId="49" fontId="36" fillId="0" borderId="1" xfId="2" applyNumberFormat="1" applyFont="1" applyBorder="1" applyAlignment="1">
      <alignment horizontal="center" vertical="center"/>
    </xf>
    <xf numFmtId="0" fontId="21" fillId="0" borderId="0" xfId="2" applyFont="1" applyBorder="1" applyAlignment="1">
      <alignment horizontal="center" vertical="center"/>
    </xf>
    <xf numFmtId="0" fontId="21" fillId="15" borderId="0" xfId="2" applyFont="1" applyFill="1" applyBorder="1" applyAlignment="1">
      <alignment horizontal="center" vertical="center" wrapText="1"/>
    </xf>
    <xf numFmtId="169" fontId="16" fillId="15" borderId="1" xfId="3" applyNumberFormat="1" applyFont="1" applyFill="1" applyBorder="1" applyAlignment="1">
      <alignment horizontal="center"/>
    </xf>
    <xf numFmtId="169" fontId="16" fillId="15" borderId="7" xfId="3" applyNumberFormat="1" applyFont="1" applyFill="1" applyBorder="1" applyAlignment="1">
      <alignment horizontal="center"/>
    </xf>
  </cellXfs>
  <cellStyles count="7">
    <cellStyle name="Ezres" xfId="1" builtinId="3"/>
    <cellStyle name="Ezres 2" xfId="6" xr:uid="{3E4D5F4B-ECFA-4B25-BAF3-9325202EBF95}"/>
    <cellStyle name="Ezres 2 2" xfId="3" xr:uid="{5C9C5CD4-9B06-4193-B77D-1BA4B4509DCA}"/>
    <cellStyle name="Normál" xfId="0" builtinId="0"/>
    <cellStyle name="Normál 2" xfId="2" xr:uid="{1907B52A-2320-4814-9105-7DF825D73323}"/>
    <cellStyle name="Normál_2008_evi_ktgv_mellekletei" xfId="4" xr:uid="{42DEC5BA-F5E3-4320-B4F4-6C7B3C5BD531}"/>
    <cellStyle name="Normál_2008_evi_ktgv_mellekletei 2" xfId="5" xr:uid="{8CC83AEE-D954-4D77-9213-35A9F2991D5E}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1905739</xdr:colOff>
      <xdr:row>1</xdr:row>
      <xdr:rowOff>22225</xdr:rowOff>
    </xdr:from>
    <xdr:to>
      <xdr:col>1</xdr:col>
      <xdr:colOff>1905739</xdr:colOff>
      <xdr:row>1</xdr:row>
      <xdr:rowOff>241300</xdr:rowOff>
    </xdr:to>
    <xdr:cxnSp macro="">
      <xdr:nvCxnSpPr>
        <xdr:cNvPr id="2" name="Egyenes összekötő nyíllal 1">
          <a:extLst>
            <a:ext uri="{FF2B5EF4-FFF2-40B4-BE49-F238E27FC236}">
              <a16:creationId xmlns:a16="http://schemas.microsoft.com/office/drawing/2014/main" id="{56AA963C-4B8D-4339-9131-3F5AB49D1E37}"/>
            </a:ext>
          </a:extLst>
        </xdr:cNvPr>
        <xdr:cNvCxnSpPr/>
      </xdr:nvCxnSpPr>
      <xdr:spPr>
        <a:xfrm>
          <a:off x="2496289" y="393700"/>
          <a:ext cx="0" cy="2190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5F9F-F125-42DB-8FC8-266424DDFAD3}">
  <sheetPr codeName="Munka1"/>
  <dimension ref="A1:AQ323"/>
  <sheetViews>
    <sheetView topLeftCell="Z3" zoomScaleNormal="100" workbookViewId="0">
      <pane ySplit="1" topLeftCell="A7" activePane="bottomLeft" state="frozen"/>
      <selection activeCell="A3" sqref="A3"/>
      <selection pane="bottomLeft" activeCell="N247" sqref="N247"/>
    </sheetView>
  </sheetViews>
  <sheetFormatPr defaultRowHeight="14.4" x14ac:dyDescent="0.3"/>
  <cols>
    <col min="2" max="2" width="5.5546875" style="1" customWidth="1"/>
    <col min="3" max="3" width="59.44140625" style="2" customWidth="1"/>
    <col min="4" max="14" width="13.6640625" customWidth="1"/>
    <col min="15" max="15" width="14.109375" customWidth="1"/>
    <col min="16" max="16" width="18.44140625" customWidth="1"/>
    <col min="17" max="17" width="16.5546875" customWidth="1"/>
    <col min="18" max="18" width="15.109375" customWidth="1"/>
    <col min="19" max="19" width="17.88671875" customWidth="1"/>
    <col min="20" max="20" width="11.109375" customWidth="1"/>
    <col min="21" max="21" width="9.109375" customWidth="1"/>
    <col min="22" max="22" width="10.6640625" customWidth="1"/>
    <col min="23" max="24" width="9.109375" customWidth="1"/>
    <col min="25" max="25" width="19.109375" customWidth="1"/>
    <col min="26" max="26" width="11.109375" customWidth="1"/>
    <col min="27" max="30" width="9.109375" customWidth="1"/>
    <col min="31" max="31" width="19.109375" customWidth="1"/>
    <col min="32" max="32" width="11.109375" customWidth="1"/>
    <col min="37" max="37" width="19.109375" customWidth="1"/>
    <col min="38" max="38" width="11.109375" customWidth="1"/>
    <col min="43" max="43" width="11.33203125" customWidth="1"/>
  </cols>
  <sheetData>
    <row r="1" spans="1:43" hidden="1" x14ac:dyDescent="0.3"/>
    <row r="2" spans="1:43" ht="18" hidden="1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4">
        <v>0</v>
      </c>
    </row>
    <row r="3" spans="1:43" ht="43.2" x14ac:dyDescent="0.3">
      <c r="D3" s="5" t="s">
        <v>593</v>
      </c>
      <c r="E3" s="5" t="s">
        <v>600</v>
      </c>
      <c r="F3" s="5" t="s">
        <v>778</v>
      </c>
      <c r="G3" s="5" t="s">
        <v>540</v>
      </c>
      <c r="H3" s="5" t="s">
        <v>779</v>
      </c>
      <c r="I3" s="5" t="s">
        <v>780</v>
      </c>
      <c r="J3" s="5" t="s">
        <v>604</v>
      </c>
      <c r="K3" s="5">
        <v>0</v>
      </c>
      <c r="L3" s="5">
        <v>0</v>
      </c>
      <c r="M3" s="5">
        <v>0</v>
      </c>
      <c r="N3" s="6" t="s">
        <v>0</v>
      </c>
    </row>
    <row r="4" spans="1:43" x14ac:dyDescent="0.3">
      <c r="A4" s="7" t="s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307" t="str">
        <f>D3</f>
        <v>013320</v>
      </c>
      <c r="U4" s="308"/>
      <c r="V4" s="308"/>
      <c r="W4" s="308"/>
      <c r="X4" s="308"/>
      <c r="Y4" s="308"/>
      <c r="Z4" s="309" t="s">
        <v>778</v>
      </c>
      <c r="AA4" s="308"/>
      <c r="AB4" s="308"/>
      <c r="AC4" s="308"/>
      <c r="AD4" s="308"/>
      <c r="AE4" s="308"/>
      <c r="AF4" s="309" t="s">
        <v>779</v>
      </c>
      <c r="AG4" s="308"/>
      <c r="AH4" s="308"/>
      <c r="AI4" s="308"/>
      <c r="AJ4" s="308"/>
      <c r="AK4" s="308"/>
      <c r="AL4" s="309" t="s">
        <v>604</v>
      </c>
      <c r="AM4" s="308"/>
      <c r="AN4" s="308"/>
      <c r="AO4" s="308"/>
      <c r="AP4" s="308"/>
      <c r="AQ4" s="308"/>
    </row>
    <row r="5" spans="1:43" ht="24.9" customHeight="1" x14ac:dyDescent="0.3">
      <c r="A5" s="12" t="s">
        <v>2</v>
      </c>
      <c r="B5" s="13" t="s">
        <v>3</v>
      </c>
      <c r="C5" s="12" t="s">
        <v>4</v>
      </c>
      <c r="D5" s="10">
        <f>T23</f>
        <v>3496800</v>
      </c>
      <c r="E5" s="10"/>
      <c r="F5" s="10">
        <f>Z23</f>
        <v>20577600</v>
      </c>
      <c r="G5" s="10"/>
      <c r="H5" s="10">
        <f>AF23</f>
        <v>3496800</v>
      </c>
      <c r="I5" s="10"/>
      <c r="J5" s="10">
        <f>AL23</f>
        <v>9513600</v>
      </c>
      <c r="K5" s="10"/>
      <c r="L5" s="10"/>
      <c r="M5" s="10"/>
      <c r="N5" s="14">
        <f>SUM(D5:M5)</f>
        <v>37084800</v>
      </c>
      <c r="O5" s="15"/>
      <c r="P5" s="75" t="s">
        <v>535</v>
      </c>
      <c r="Q5" s="75" t="s">
        <v>536</v>
      </c>
      <c r="R5" s="75" t="s">
        <v>537</v>
      </c>
      <c r="S5" s="75" t="s">
        <v>538</v>
      </c>
      <c r="T5" s="75" t="s">
        <v>2</v>
      </c>
      <c r="U5" s="75" t="s">
        <v>17</v>
      </c>
      <c r="V5" s="75" t="s">
        <v>20</v>
      </c>
      <c r="W5" s="75" t="s">
        <v>26</v>
      </c>
      <c r="X5" s="75" t="s">
        <v>35</v>
      </c>
      <c r="Y5" s="75" t="s">
        <v>45</v>
      </c>
      <c r="Z5" s="75" t="s">
        <v>2</v>
      </c>
      <c r="AA5" s="75" t="s">
        <v>17</v>
      </c>
      <c r="AB5" s="75" t="s">
        <v>20</v>
      </c>
      <c r="AC5" s="75" t="s">
        <v>26</v>
      </c>
      <c r="AD5" s="75" t="s">
        <v>35</v>
      </c>
      <c r="AE5" s="75" t="s">
        <v>45</v>
      </c>
      <c r="AF5" s="75" t="s">
        <v>2</v>
      </c>
      <c r="AG5" s="75" t="s">
        <v>17</v>
      </c>
      <c r="AH5" s="75" t="s">
        <v>20</v>
      </c>
      <c r="AI5" s="75" t="s">
        <v>26</v>
      </c>
      <c r="AJ5" s="75" t="s">
        <v>35</v>
      </c>
      <c r="AK5" s="75" t="s">
        <v>45</v>
      </c>
      <c r="AL5" s="75" t="s">
        <v>2</v>
      </c>
      <c r="AM5" s="75" t="s">
        <v>17</v>
      </c>
      <c r="AN5" s="75" t="s">
        <v>20</v>
      </c>
      <c r="AO5" s="75" t="s">
        <v>26</v>
      </c>
      <c r="AP5" s="75" t="s">
        <v>35</v>
      </c>
      <c r="AQ5" s="75" t="s">
        <v>45</v>
      </c>
    </row>
    <row r="6" spans="1:43" s="249" customFormat="1" ht="24.9" customHeight="1" x14ac:dyDescent="0.3">
      <c r="A6" s="295" t="s">
        <v>5</v>
      </c>
      <c r="B6" s="296" t="s">
        <v>6</v>
      </c>
      <c r="C6" s="295" t="s">
        <v>7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297">
        <f t="shared" ref="N6:N67" si="0">SUM(D6:M6)</f>
        <v>0</v>
      </c>
      <c r="O6" s="297"/>
      <c r="P6" s="298" t="s">
        <v>768</v>
      </c>
      <c r="Q6" s="298">
        <v>449400</v>
      </c>
      <c r="R6" s="298">
        <v>449400</v>
      </c>
      <c r="S6" s="298">
        <f>SUM(Q6+(R6*11))</f>
        <v>5392800</v>
      </c>
      <c r="T6" s="298"/>
      <c r="U6" s="298"/>
      <c r="V6" s="298"/>
      <c r="W6" s="298"/>
      <c r="X6" s="298"/>
      <c r="Y6" s="298"/>
      <c r="Z6" s="298">
        <v>5392800</v>
      </c>
      <c r="AA6" s="298"/>
      <c r="AB6" s="298"/>
      <c r="AC6" s="298"/>
      <c r="AD6" s="298"/>
      <c r="AE6" s="298">
        <f>SUM((Q6*15.5%))+(R6*11*13%)+(AB6*28%)</f>
        <v>712299</v>
      </c>
      <c r="AF6" s="298"/>
      <c r="AG6" s="298"/>
      <c r="AH6" s="298"/>
      <c r="AI6" s="298"/>
      <c r="AJ6" s="298"/>
      <c r="AK6" s="298">
        <f>SUM((AF6*13%)+(AH6*28%))</f>
        <v>0</v>
      </c>
      <c r="AL6" s="298"/>
      <c r="AM6" s="298"/>
      <c r="AN6" s="298"/>
      <c r="AO6" s="298"/>
      <c r="AP6" s="298"/>
      <c r="AQ6" s="298">
        <f>SUM((AL6*13%)+(AN6*28%))</f>
        <v>0</v>
      </c>
    </row>
    <row r="7" spans="1:43" s="249" customFormat="1" ht="24.9" customHeight="1" x14ac:dyDescent="0.3">
      <c r="A7" s="295" t="s">
        <v>8</v>
      </c>
      <c r="B7" s="296" t="s">
        <v>9</v>
      </c>
      <c r="C7" s="295" t="s">
        <v>10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297">
        <f t="shared" si="0"/>
        <v>0</v>
      </c>
      <c r="O7" s="297"/>
      <c r="P7" s="298" t="s">
        <v>769</v>
      </c>
      <c r="Q7" s="298">
        <v>291400</v>
      </c>
      <c r="R7" s="298">
        <v>291400</v>
      </c>
      <c r="S7" s="298">
        <f t="shared" ref="S7:S22" si="1">SUM(Q7+(R7*11))</f>
        <v>3496800</v>
      </c>
      <c r="T7" s="298">
        <f t="shared" ref="T7" si="2">S7</f>
        <v>3496800</v>
      </c>
      <c r="U7" s="298"/>
      <c r="V7" s="298"/>
      <c r="W7" s="298"/>
      <c r="X7" s="298"/>
      <c r="Y7" s="298">
        <f t="shared" ref="Y7:Y17" si="3">SUM((Q7*15.5%))+(R7*11*13%)+(V7*28%)</f>
        <v>461869</v>
      </c>
      <c r="Z7" s="298"/>
      <c r="AA7" s="298"/>
      <c r="AB7" s="298"/>
      <c r="AC7" s="298"/>
      <c r="AD7" s="298"/>
      <c r="AE7" s="298">
        <f t="shared" ref="AE7:AE14" si="4">SUM((Q7*15.5%))+(R7*11*13%)+(AB7*28%)</f>
        <v>461869</v>
      </c>
      <c r="AF7" s="298"/>
      <c r="AG7" s="298"/>
      <c r="AH7" s="298"/>
      <c r="AI7" s="298"/>
      <c r="AJ7" s="298"/>
      <c r="AK7" s="298">
        <f t="shared" ref="AK7:AK17" si="5">SUM((AF7*13%)+(AH7*28%))</f>
        <v>0</v>
      </c>
      <c r="AL7" s="298"/>
      <c r="AM7" s="298"/>
      <c r="AN7" s="298"/>
      <c r="AO7" s="298"/>
      <c r="AP7" s="298"/>
      <c r="AQ7" s="298">
        <f t="shared" ref="AQ7:AQ17" si="6">SUM((AL7*13%)+(AN7*28%))</f>
        <v>0</v>
      </c>
    </row>
    <row r="8" spans="1:43" s="249" customFormat="1" ht="24.9" customHeight="1" x14ac:dyDescent="0.3">
      <c r="A8" s="295" t="s">
        <v>11</v>
      </c>
      <c r="B8" s="296" t="s">
        <v>12</v>
      </c>
      <c r="C8" s="299" t="s">
        <v>13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297">
        <f t="shared" si="0"/>
        <v>0</v>
      </c>
      <c r="O8" s="300"/>
      <c r="P8" s="301" t="s">
        <v>770</v>
      </c>
      <c r="Q8" s="298">
        <v>291400</v>
      </c>
      <c r="R8" s="298">
        <v>291400</v>
      </c>
      <c r="S8" s="298">
        <f t="shared" si="1"/>
        <v>3496800</v>
      </c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>
        <v>3496800</v>
      </c>
      <c r="AG8" s="298"/>
      <c r="AH8" s="298"/>
      <c r="AI8" s="298"/>
      <c r="AJ8" s="298"/>
      <c r="AK8" s="298">
        <f>SUM((Q8*15.5%))+(R8*11*13%)+(AH8*28%)</f>
        <v>461869</v>
      </c>
      <c r="AL8" s="298"/>
      <c r="AM8" s="298"/>
      <c r="AN8" s="298"/>
      <c r="AO8" s="298"/>
      <c r="AP8" s="298"/>
      <c r="AQ8" s="298">
        <f t="shared" si="6"/>
        <v>0</v>
      </c>
    </row>
    <row r="9" spans="1:43" s="249" customFormat="1" ht="24.9" customHeight="1" x14ac:dyDescent="0.3">
      <c r="A9" s="295" t="s">
        <v>14</v>
      </c>
      <c r="B9" s="296" t="s">
        <v>15</v>
      </c>
      <c r="C9" s="299" t="s">
        <v>16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297">
        <f t="shared" si="0"/>
        <v>0</v>
      </c>
      <c r="O9" s="300"/>
      <c r="P9" s="301" t="s">
        <v>771</v>
      </c>
      <c r="Q9" s="298">
        <v>354000</v>
      </c>
      <c r="R9" s="298">
        <v>354000</v>
      </c>
      <c r="S9" s="298">
        <f t="shared" si="1"/>
        <v>4248000</v>
      </c>
      <c r="T9" s="298"/>
      <c r="U9" s="298"/>
      <c r="V9" s="298"/>
      <c r="W9" s="298"/>
      <c r="X9" s="298"/>
      <c r="Y9" s="298"/>
      <c r="Z9" s="298">
        <v>4248000</v>
      </c>
      <c r="AA9" s="298"/>
      <c r="AB9" s="298"/>
      <c r="AC9" s="298"/>
      <c r="AD9" s="298"/>
      <c r="AE9" s="298">
        <f t="shared" si="4"/>
        <v>561090</v>
      </c>
      <c r="AF9" s="298"/>
      <c r="AG9" s="298"/>
      <c r="AH9" s="298"/>
      <c r="AI9" s="298"/>
      <c r="AJ9" s="298"/>
      <c r="AK9" s="298">
        <f t="shared" si="5"/>
        <v>0</v>
      </c>
      <c r="AL9" s="298"/>
      <c r="AM9" s="298"/>
      <c r="AN9" s="298"/>
      <c r="AO9" s="298"/>
      <c r="AP9" s="298"/>
      <c r="AQ9" s="298">
        <f t="shared" si="6"/>
        <v>0</v>
      </c>
    </row>
    <row r="10" spans="1:43" s="249" customFormat="1" ht="24.9" customHeight="1" x14ac:dyDescent="0.3">
      <c r="A10" s="295" t="s">
        <v>17</v>
      </c>
      <c r="B10" s="296" t="s">
        <v>18</v>
      </c>
      <c r="C10" s="299" t="s">
        <v>19</v>
      </c>
      <c r="D10" s="50">
        <f>U23</f>
        <v>0</v>
      </c>
      <c r="E10" s="50">
        <f>AA23</f>
        <v>0</v>
      </c>
      <c r="F10" s="50">
        <f>AG23</f>
        <v>0</v>
      </c>
      <c r="G10" s="50"/>
      <c r="H10" s="50"/>
      <c r="I10" s="50"/>
      <c r="J10" s="50"/>
      <c r="K10" s="50"/>
      <c r="L10" s="50"/>
      <c r="M10" s="50"/>
      <c r="N10" s="297">
        <f t="shared" si="0"/>
        <v>0</v>
      </c>
      <c r="O10" s="300"/>
      <c r="P10" s="301" t="s">
        <v>772</v>
      </c>
      <c r="Q10" s="298">
        <v>291400</v>
      </c>
      <c r="R10" s="298">
        <v>291400</v>
      </c>
      <c r="S10" s="298">
        <f t="shared" si="1"/>
        <v>3496800</v>
      </c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>
        <f t="shared" si="5"/>
        <v>0</v>
      </c>
      <c r="AL10" s="298">
        <v>3496800</v>
      </c>
      <c r="AM10" s="298"/>
      <c r="AN10" s="298"/>
      <c r="AO10" s="298"/>
      <c r="AP10" s="298"/>
      <c r="AQ10" s="298">
        <f>SUM((Q10*15.5%))+(R10*11*13%)+(AN10*28%)</f>
        <v>461869</v>
      </c>
    </row>
    <row r="11" spans="1:43" s="249" customFormat="1" ht="24.9" customHeight="1" x14ac:dyDescent="0.3">
      <c r="A11" s="295" t="s">
        <v>20</v>
      </c>
      <c r="B11" s="296" t="s">
        <v>21</v>
      </c>
      <c r="C11" s="299" t="s">
        <v>22</v>
      </c>
      <c r="D11" s="50">
        <f>V23</f>
        <v>0</v>
      </c>
      <c r="E11" s="50">
        <f>AB23</f>
        <v>0</v>
      </c>
      <c r="F11" s="50">
        <f>AH23</f>
        <v>0</v>
      </c>
      <c r="G11" s="50"/>
      <c r="H11" s="50"/>
      <c r="I11" s="50"/>
      <c r="J11" s="50"/>
      <c r="K11" s="50"/>
      <c r="L11" s="50"/>
      <c r="M11" s="50"/>
      <c r="N11" s="297">
        <f t="shared" si="0"/>
        <v>0</v>
      </c>
      <c r="O11" s="300"/>
      <c r="P11" s="301" t="s">
        <v>773</v>
      </c>
      <c r="Q11" s="298">
        <v>291400</v>
      </c>
      <c r="R11" s="298">
        <v>291400</v>
      </c>
      <c r="S11" s="298">
        <f t="shared" si="1"/>
        <v>3496800</v>
      </c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>
        <f t="shared" si="5"/>
        <v>0</v>
      </c>
      <c r="AL11" s="298">
        <v>3496800</v>
      </c>
      <c r="AM11" s="298"/>
      <c r="AN11" s="298"/>
      <c r="AO11" s="298"/>
      <c r="AP11" s="298"/>
      <c r="AQ11" s="298">
        <f t="shared" ref="AQ11:AQ15" si="7">SUM((Q11*15.5%))+(R11*11*13%)+(AN11*28%)</f>
        <v>461869</v>
      </c>
    </row>
    <row r="12" spans="1:43" s="249" customFormat="1" ht="24.9" customHeight="1" x14ac:dyDescent="0.3">
      <c r="A12" s="295" t="s">
        <v>23</v>
      </c>
      <c r="B12" s="296" t="s">
        <v>24</v>
      </c>
      <c r="C12" s="299" t="s">
        <v>25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97">
        <f t="shared" si="0"/>
        <v>0</v>
      </c>
      <c r="O12" s="300"/>
      <c r="P12" s="301" t="s">
        <v>774</v>
      </c>
      <c r="Q12" s="298">
        <v>291400</v>
      </c>
      <c r="R12" s="298">
        <v>291400</v>
      </c>
      <c r="S12" s="298">
        <f t="shared" si="1"/>
        <v>3496800</v>
      </c>
      <c r="T12" s="298"/>
      <c r="U12" s="298"/>
      <c r="V12" s="298"/>
      <c r="W12" s="298"/>
      <c r="X12" s="298"/>
      <c r="Y12" s="298"/>
      <c r="Z12" s="298">
        <v>3496800</v>
      </c>
      <c r="AA12" s="298"/>
      <c r="AB12" s="298"/>
      <c r="AC12" s="298"/>
      <c r="AD12" s="298"/>
      <c r="AE12" s="298">
        <f t="shared" si="4"/>
        <v>461869</v>
      </c>
      <c r="AF12" s="298"/>
      <c r="AG12" s="298"/>
      <c r="AH12" s="298"/>
      <c r="AI12" s="298"/>
      <c r="AJ12" s="298"/>
      <c r="AK12" s="298">
        <f t="shared" si="5"/>
        <v>0</v>
      </c>
      <c r="AL12" s="298"/>
      <c r="AM12" s="298"/>
      <c r="AN12" s="298"/>
      <c r="AO12" s="298"/>
      <c r="AP12" s="298"/>
      <c r="AQ12" s="298"/>
    </row>
    <row r="13" spans="1:43" s="249" customFormat="1" ht="24.9" customHeight="1" x14ac:dyDescent="0.3">
      <c r="A13" s="295" t="s">
        <v>26</v>
      </c>
      <c r="B13" s="296" t="s">
        <v>27</v>
      </c>
      <c r="C13" s="299" t="s">
        <v>28</v>
      </c>
      <c r="D13" s="50"/>
      <c r="E13" s="50">
        <f>AC23</f>
        <v>0</v>
      </c>
      <c r="F13" s="50">
        <f>AI23</f>
        <v>0</v>
      </c>
      <c r="G13" s="50"/>
      <c r="H13" s="50"/>
      <c r="I13" s="50"/>
      <c r="J13" s="50"/>
      <c r="K13" s="50"/>
      <c r="L13" s="50"/>
      <c r="M13" s="50"/>
      <c r="N13" s="297">
        <f t="shared" si="0"/>
        <v>0</v>
      </c>
      <c r="O13" s="300"/>
      <c r="P13" s="301" t="s">
        <v>775</v>
      </c>
      <c r="Q13" s="298">
        <v>314000</v>
      </c>
      <c r="R13" s="298">
        <v>314000</v>
      </c>
      <c r="S13" s="298">
        <f t="shared" si="1"/>
        <v>3768000</v>
      </c>
      <c r="T13" s="298"/>
      <c r="U13" s="298"/>
      <c r="V13" s="298"/>
      <c r="W13" s="298"/>
      <c r="X13" s="298"/>
      <c r="Y13" s="298"/>
      <c r="Z13" s="298">
        <v>3768000</v>
      </c>
      <c r="AA13" s="298"/>
      <c r="AB13" s="298"/>
      <c r="AC13" s="298"/>
      <c r="AD13" s="298"/>
      <c r="AE13" s="298">
        <f t="shared" si="4"/>
        <v>497690</v>
      </c>
      <c r="AF13" s="298"/>
      <c r="AG13" s="298"/>
      <c r="AH13" s="298"/>
      <c r="AI13" s="298"/>
      <c r="AJ13" s="298"/>
      <c r="AK13" s="298">
        <f t="shared" si="5"/>
        <v>0</v>
      </c>
      <c r="AL13" s="298"/>
      <c r="AM13" s="298"/>
      <c r="AN13" s="298"/>
      <c r="AO13" s="298"/>
      <c r="AP13" s="298"/>
      <c r="AQ13" s="298"/>
    </row>
    <row r="14" spans="1:43" s="249" customFormat="1" ht="24.9" customHeight="1" x14ac:dyDescent="0.3">
      <c r="A14" s="295" t="s">
        <v>29</v>
      </c>
      <c r="B14" s="302">
        <v>10</v>
      </c>
      <c r="C14" s="299" t="s">
        <v>30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297">
        <f t="shared" si="0"/>
        <v>0</v>
      </c>
      <c r="O14" s="300"/>
      <c r="P14" s="301" t="s">
        <v>776</v>
      </c>
      <c r="Q14" s="298">
        <v>306000</v>
      </c>
      <c r="R14" s="298">
        <v>306000</v>
      </c>
      <c r="S14" s="298">
        <f t="shared" si="1"/>
        <v>3672000</v>
      </c>
      <c r="T14" s="298"/>
      <c r="U14" s="298"/>
      <c r="V14" s="298"/>
      <c r="W14" s="298"/>
      <c r="X14" s="298"/>
      <c r="Y14" s="298"/>
      <c r="Z14" s="298">
        <v>3672000</v>
      </c>
      <c r="AA14" s="298"/>
      <c r="AB14" s="298"/>
      <c r="AC14" s="298"/>
      <c r="AD14" s="298"/>
      <c r="AE14" s="298">
        <f t="shared" si="4"/>
        <v>485010</v>
      </c>
      <c r="AF14" s="298"/>
      <c r="AG14" s="298"/>
      <c r="AH14" s="298"/>
      <c r="AI14" s="298"/>
      <c r="AJ14" s="298"/>
      <c r="AK14" s="298">
        <f t="shared" si="5"/>
        <v>0</v>
      </c>
      <c r="AL14" s="298"/>
      <c r="AM14" s="298"/>
      <c r="AN14" s="298"/>
      <c r="AO14" s="298"/>
      <c r="AP14" s="298"/>
      <c r="AQ14" s="298"/>
    </row>
    <row r="15" spans="1:43" s="249" customFormat="1" ht="24.9" customHeight="1" x14ac:dyDescent="0.3">
      <c r="A15" s="295" t="s">
        <v>31</v>
      </c>
      <c r="B15" s="302">
        <v>11</v>
      </c>
      <c r="C15" s="299" t="s">
        <v>32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297">
        <f t="shared" si="0"/>
        <v>0</v>
      </c>
      <c r="O15" s="300"/>
      <c r="P15" s="301" t="s">
        <v>777</v>
      </c>
      <c r="Q15" s="298">
        <v>210000</v>
      </c>
      <c r="R15" s="298">
        <v>210000</v>
      </c>
      <c r="S15" s="298">
        <f t="shared" si="1"/>
        <v>2520000</v>
      </c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8">
        <f t="shared" ref="AE15:AE22" si="8">SUM((Z15*13%)+(AB15*28%))</f>
        <v>0</v>
      </c>
      <c r="AF15" s="298"/>
      <c r="AG15" s="298"/>
      <c r="AH15" s="298"/>
      <c r="AI15" s="298"/>
      <c r="AJ15" s="298"/>
      <c r="AK15" s="298">
        <f t="shared" si="5"/>
        <v>0</v>
      </c>
      <c r="AL15" s="298">
        <v>2520000</v>
      </c>
      <c r="AM15" s="298"/>
      <c r="AN15" s="298"/>
      <c r="AO15" s="298"/>
      <c r="AP15" s="298"/>
      <c r="AQ15" s="298">
        <f t="shared" si="7"/>
        <v>332850</v>
      </c>
    </row>
    <row r="16" spans="1:43" ht="24.9" customHeight="1" x14ac:dyDescent="0.3">
      <c r="A16" s="12" t="s">
        <v>33</v>
      </c>
      <c r="B16" s="18">
        <v>12</v>
      </c>
      <c r="C16" s="16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>
        <f t="shared" si="0"/>
        <v>0</v>
      </c>
      <c r="O16" s="17"/>
      <c r="P16" s="76"/>
      <c r="Q16" s="76"/>
      <c r="R16" s="76"/>
      <c r="S16" s="75">
        <f t="shared" si="1"/>
        <v>0</v>
      </c>
      <c r="T16" s="76"/>
      <c r="U16" s="76"/>
      <c r="V16" s="76"/>
      <c r="W16" s="76"/>
      <c r="X16" s="76"/>
      <c r="Y16" s="75">
        <f t="shared" si="3"/>
        <v>0</v>
      </c>
      <c r="Z16" s="76"/>
      <c r="AA16" s="76"/>
      <c r="AB16" s="76"/>
      <c r="AC16" s="76"/>
      <c r="AD16" s="76"/>
      <c r="AE16" s="75">
        <f t="shared" si="8"/>
        <v>0</v>
      </c>
      <c r="AF16" s="76"/>
      <c r="AG16" s="76"/>
      <c r="AH16" s="76"/>
      <c r="AI16" s="76"/>
      <c r="AJ16" s="76"/>
      <c r="AK16" s="75">
        <f t="shared" si="5"/>
        <v>0</v>
      </c>
      <c r="AL16" s="76"/>
      <c r="AM16" s="76"/>
      <c r="AN16" s="76"/>
      <c r="AO16" s="76"/>
      <c r="AP16" s="76"/>
      <c r="AQ16" s="75">
        <f t="shared" si="6"/>
        <v>0</v>
      </c>
    </row>
    <row r="17" spans="1:43" ht="24.9" customHeight="1" x14ac:dyDescent="0.3">
      <c r="A17" s="12" t="s">
        <v>35</v>
      </c>
      <c r="B17" s="18">
        <v>13</v>
      </c>
      <c r="C17" s="16" t="s">
        <v>36</v>
      </c>
      <c r="D17" s="10"/>
      <c r="E17" s="10">
        <f>AD23</f>
        <v>0</v>
      </c>
      <c r="F17" s="10">
        <f>AJ23</f>
        <v>0</v>
      </c>
      <c r="G17" s="10"/>
      <c r="H17" s="10"/>
      <c r="I17" s="10"/>
      <c r="J17" s="10"/>
      <c r="K17" s="10"/>
      <c r="L17" s="10"/>
      <c r="M17" s="10"/>
      <c r="N17" s="14">
        <f t="shared" si="0"/>
        <v>0</v>
      </c>
      <c r="O17" s="17"/>
      <c r="P17" s="76"/>
      <c r="Q17" s="76"/>
      <c r="R17" s="76"/>
      <c r="S17" s="75">
        <f t="shared" si="1"/>
        <v>0</v>
      </c>
      <c r="T17" s="76"/>
      <c r="U17" s="76"/>
      <c r="V17" s="76"/>
      <c r="W17" s="76"/>
      <c r="X17" s="76"/>
      <c r="Y17" s="75">
        <f t="shared" si="3"/>
        <v>0</v>
      </c>
      <c r="Z17" s="76"/>
      <c r="AA17" s="76"/>
      <c r="AB17" s="76"/>
      <c r="AC17" s="76"/>
      <c r="AD17" s="76"/>
      <c r="AE17" s="75">
        <f t="shared" si="8"/>
        <v>0</v>
      </c>
      <c r="AF17" s="76"/>
      <c r="AG17" s="76"/>
      <c r="AH17" s="76"/>
      <c r="AI17" s="76"/>
      <c r="AJ17" s="76"/>
      <c r="AK17" s="75">
        <f t="shared" si="5"/>
        <v>0</v>
      </c>
      <c r="AL17" s="76"/>
      <c r="AM17" s="76"/>
      <c r="AN17" s="76"/>
      <c r="AO17" s="76"/>
      <c r="AP17" s="76"/>
      <c r="AQ17" s="75">
        <f t="shared" si="6"/>
        <v>0</v>
      </c>
    </row>
    <row r="18" spans="1:43" ht="24.9" customHeight="1" x14ac:dyDescent="0.3">
      <c r="A18" s="19" t="s">
        <v>37</v>
      </c>
      <c r="B18" s="20">
        <v>14</v>
      </c>
      <c r="C18" s="21" t="s">
        <v>38</v>
      </c>
      <c r="D18" s="22">
        <f>SUM(D5:D17)</f>
        <v>3496800</v>
      </c>
      <c r="E18" s="22">
        <f t="shared" ref="E18:M18" si="9">SUM(E5:E17)</f>
        <v>0</v>
      </c>
      <c r="F18" s="22">
        <f t="shared" si="9"/>
        <v>20577600</v>
      </c>
      <c r="G18" s="22">
        <f t="shared" si="9"/>
        <v>0</v>
      </c>
      <c r="H18" s="22">
        <f t="shared" si="9"/>
        <v>3496800</v>
      </c>
      <c r="I18" s="22">
        <f t="shared" si="9"/>
        <v>0</v>
      </c>
      <c r="J18" s="22">
        <f t="shared" si="9"/>
        <v>9513600</v>
      </c>
      <c r="K18" s="22">
        <f t="shared" si="9"/>
        <v>0</v>
      </c>
      <c r="L18" s="22">
        <f t="shared" si="9"/>
        <v>0</v>
      </c>
      <c r="M18" s="22">
        <f t="shared" si="9"/>
        <v>0</v>
      </c>
      <c r="N18" s="14">
        <f t="shared" si="0"/>
        <v>37084800</v>
      </c>
      <c r="O18" s="17"/>
      <c r="P18" s="76"/>
      <c r="Q18" s="76"/>
      <c r="R18" s="76"/>
      <c r="S18" s="75">
        <f t="shared" si="1"/>
        <v>0</v>
      </c>
      <c r="T18" s="76"/>
      <c r="U18" s="76"/>
      <c r="V18" s="76"/>
      <c r="W18" s="76"/>
      <c r="X18" s="76"/>
      <c r="Y18" s="75"/>
      <c r="Z18" s="76"/>
      <c r="AA18" s="76"/>
      <c r="AB18" s="76"/>
      <c r="AC18" s="76"/>
      <c r="AD18" s="76"/>
      <c r="AE18" s="75">
        <f t="shared" si="8"/>
        <v>0</v>
      </c>
      <c r="AF18" s="76"/>
      <c r="AG18" s="76"/>
      <c r="AH18" s="76"/>
      <c r="AI18" s="76"/>
      <c r="AJ18" s="76"/>
      <c r="AK18" s="75">
        <f>SUM((Q18*15.5%))+(R18*11*13%)+(AH18*28%)</f>
        <v>0</v>
      </c>
      <c r="AL18" s="76"/>
      <c r="AM18" s="76"/>
      <c r="AN18" s="76"/>
      <c r="AO18" s="76"/>
      <c r="AP18" s="76"/>
      <c r="AQ18" s="75">
        <f>SUM((W18*15.5%))+(X18*11*13%)+(AN18*28%)</f>
        <v>0</v>
      </c>
    </row>
    <row r="19" spans="1:43" ht="24.9" customHeight="1" x14ac:dyDescent="0.3">
      <c r="A19" s="12" t="s">
        <v>39</v>
      </c>
      <c r="B19" s="18">
        <v>17</v>
      </c>
      <c r="C19" s="16" t="s">
        <v>40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>
        <f t="shared" si="0"/>
        <v>0</v>
      </c>
      <c r="O19" s="17"/>
      <c r="P19" s="76"/>
      <c r="Q19" s="76"/>
      <c r="R19" s="76"/>
      <c r="S19" s="75">
        <f t="shared" si="1"/>
        <v>0</v>
      </c>
      <c r="T19" s="76"/>
      <c r="U19" s="76"/>
      <c r="V19" s="76"/>
      <c r="W19" s="76"/>
      <c r="X19" s="76"/>
      <c r="Y19" s="75"/>
      <c r="Z19" s="76"/>
      <c r="AA19" s="76"/>
      <c r="AB19" s="76"/>
      <c r="AC19" s="76"/>
      <c r="AD19" s="76"/>
      <c r="AE19" s="75">
        <f t="shared" si="8"/>
        <v>0</v>
      </c>
      <c r="AF19" s="76"/>
      <c r="AG19" s="76"/>
      <c r="AH19" s="76"/>
      <c r="AI19" s="76"/>
      <c r="AJ19" s="76"/>
      <c r="AK19" s="75">
        <f t="shared" ref="AK19:AK22" si="10">SUM((Q19*15.5%))+(R19*11*13%)+(AH19*28%)</f>
        <v>0</v>
      </c>
      <c r="AL19" s="76"/>
      <c r="AM19" s="76"/>
      <c r="AN19" s="76"/>
      <c r="AO19" s="76"/>
      <c r="AP19" s="76"/>
      <c r="AQ19" s="75">
        <f t="shared" ref="AQ19:AQ22" si="11">SUM((W19*15.5%))+(X19*11*13%)+(AN19*28%)</f>
        <v>0</v>
      </c>
    </row>
    <row r="20" spans="1:43" ht="24.9" customHeight="1" x14ac:dyDescent="0.3">
      <c r="A20" s="19" t="s">
        <v>41</v>
      </c>
      <c r="B20" s="20">
        <v>18</v>
      </c>
      <c r="C20" s="21" t="s">
        <v>42</v>
      </c>
      <c r="D20" s="22">
        <f t="shared" ref="D20:M20" si="12">SUM(D19:D19)</f>
        <v>0</v>
      </c>
      <c r="E20" s="22">
        <f t="shared" si="12"/>
        <v>0</v>
      </c>
      <c r="F20" s="22">
        <f t="shared" si="12"/>
        <v>0</v>
      </c>
      <c r="G20" s="22">
        <f t="shared" si="12"/>
        <v>0</v>
      </c>
      <c r="H20" s="22">
        <f t="shared" si="12"/>
        <v>0</v>
      </c>
      <c r="I20" s="22">
        <f t="shared" si="12"/>
        <v>0</v>
      </c>
      <c r="J20" s="22">
        <f t="shared" si="12"/>
        <v>0</v>
      </c>
      <c r="K20" s="22">
        <f t="shared" si="12"/>
        <v>0</v>
      </c>
      <c r="L20" s="22">
        <f t="shared" si="12"/>
        <v>0</v>
      </c>
      <c r="M20" s="22">
        <f t="shared" si="12"/>
        <v>0</v>
      </c>
      <c r="N20" s="14">
        <f t="shared" si="0"/>
        <v>0</v>
      </c>
      <c r="O20" s="17"/>
      <c r="P20" s="76"/>
      <c r="Q20" s="76"/>
      <c r="R20" s="76"/>
      <c r="S20" s="75">
        <f t="shared" si="1"/>
        <v>0</v>
      </c>
      <c r="T20" s="76"/>
      <c r="U20" s="76"/>
      <c r="V20" s="76"/>
      <c r="W20" s="76"/>
      <c r="X20" s="76"/>
      <c r="Y20" s="75"/>
      <c r="Z20" s="76"/>
      <c r="AA20" s="76"/>
      <c r="AB20" s="76"/>
      <c r="AC20" s="76"/>
      <c r="AD20" s="76"/>
      <c r="AE20" s="75"/>
      <c r="AF20" s="76"/>
      <c r="AG20" s="76"/>
      <c r="AH20" s="76"/>
      <c r="AI20" s="76"/>
      <c r="AJ20" s="76"/>
      <c r="AK20" s="75">
        <f t="shared" si="10"/>
        <v>0</v>
      </c>
      <c r="AL20" s="76"/>
      <c r="AM20" s="76"/>
      <c r="AN20" s="76"/>
      <c r="AO20" s="76"/>
      <c r="AP20" s="76"/>
      <c r="AQ20" s="75">
        <f t="shared" si="11"/>
        <v>0</v>
      </c>
    </row>
    <row r="21" spans="1:43" ht="24.9" customHeight="1" x14ac:dyDescent="0.3">
      <c r="A21" s="23" t="s">
        <v>43</v>
      </c>
      <c r="B21" s="24">
        <v>19</v>
      </c>
      <c r="C21" s="25" t="s">
        <v>44</v>
      </c>
      <c r="D21" s="26">
        <f>D18+D20</f>
        <v>3496800</v>
      </c>
      <c r="E21" s="26">
        <f t="shared" ref="E21:M21" si="13">E18+E20</f>
        <v>0</v>
      </c>
      <c r="F21" s="26">
        <f t="shared" si="13"/>
        <v>20577600</v>
      </c>
      <c r="G21" s="26">
        <f t="shared" si="13"/>
        <v>0</v>
      </c>
      <c r="H21" s="26">
        <f t="shared" si="13"/>
        <v>3496800</v>
      </c>
      <c r="I21" s="26">
        <f t="shared" si="13"/>
        <v>0</v>
      </c>
      <c r="J21" s="26">
        <f t="shared" si="13"/>
        <v>9513600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0"/>
        <v>37084800</v>
      </c>
      <c r="O21" s="15"/>
      <c r="P21" s="76"/>
      <c r="Q21" s="76"/>
      <c r="R21" s="76"/>
      <c r="S21" s="75">
        <f t="shared" si="1"/>
        <v>0</v>
      </c>
      <c r="T21" s="76"/>
      <c r="U21" s="76"/>
      <c r="V21" s="76"/>
      <c r="W21" s="76"/>
      <c r="X21" s="76"/>
      <c r="Y21" s="75"/>
      <c r="Z21" s="76"/>
      <c r="AA21" s="76"/>
      <c r="AB21" s="76"/>
      <c r="AC21" s="76"/>
      <c r="AD21" s="76"/>
      <c r="AE21" s="75">
        <f t="shared" si="8"/>
        <v>0</v>
      </c>
      <c r="AF21" s="76"/>
      <c r="AG21" s="76"/>
      <c r="AH21" s="76"/>
      <c r="AI21" s="76"/>
      <c r="AJ21" s="76"/>
      <c r="AK21" s="75">
        <f t="shared" si="10"/>
        <v>0</v>
      </c>
      <c r="AL21" s="76"/>
      <c r="AM21" s="76"/>
      <c r="AN21" s="76"/>
      <c r="AO21" s="76"/>
      <c r="AP21" s="76"/>
      <c r="AQ21" s="75">
        <f t="shared" si="11"/>
        <v>0</v>
      </c>
    </row>
    <row r="22" spans="1:43" ht="24.9" customHeight="1" x14ac:dyDescent="0.3">
      <c r="A22" s="23" t="s">
        <v>45</v>
      </c>
      <c r="B22" s="24">
        <v>20</v>
      </c>
      <c r="C22" s="25" t="s">
        <v>46</v>
      </c>
      <c r="D22" s="26">
        <f>Y23</f>
        <v>461869</v>
      </c>
      <c r="E22" s="26"/>
      <c r="F22" s="26">
        <f>AE23</f>
        <v>3179827</v>
      </c>
      <c r="G22" s="26"/>
      <c r="H22" s="26">
        <f>AK23</f>
        <v>461869</v>
      </c>
      <c r="I22" s="26"/>
      <c r="J22" s="26">
        <f>AQ23</f>
        <v>1256588</v>
      </c>
      <c r="K22" s="26"/>
      <c r="L22" s="26"/>
      <c r="M22" s="26"/>
      <c r="N22" s="26">
        <f t="shared" si="0"/>
        <v>5360153</v>
      </c>
      <c r="O22" s="17"/>
      <c r="P22" s="75"/>
      <c r="Q22" s="75"/>
      <c r="R22" s="75"/>
      <c r="S22" s="75">
        <f t="shared" si="1"/>
        <v>0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>
        <f t="shared" si="8"/>
        <v>0</v>
      </c>
      <c r="AF22" s="75"/>
      <c r="AG22" s="75"/>
      <c r="AH22" s="75"/>
      <c r="AI22" s="75"/>
      <c r="AJ22" s="75"/>
      <c r="AK22" s="75">
        <f t="shared" si="10"/>
        <v>0</v>
      </c>
      <c r="AL22" s="75"/>
      <c r="AM22" s="75"/>
      <c r="AN22" s="75"/>
      <c r="AO22" s="75"/>
      <c r="AP22" s="75"/>
      <c r="AQ22" s="75">
        <f t="shared" si="11"/>
        <v>0</v>
      </c>
    </row>
    <row r="23" spans="1:43" ht="24.9" customHeight="1" x14ac:dyDescent="0.3">
      <c r="A23" s="28" t="s">
        <v>47</v>
      </c>
      <c r="B23" s="18">
        <v>21</v>
      </c>
      <c r="C23" s="16" t="s">
        <v>48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>
        <f t="shared" si="0"/>
        <v>0</v>
      </c>
      <c r="O23" s="27"/>
      <c r="P23" s="76"/>
      <c r="Q23" s="76">
        <f t="shared" ref="Q23:AK23" si="14">SUM(Q6:Q22)</f>
        <v>3090400</v>
      </c>
      <c r="R23" s="76">
        <f t="shared" si="14"/>
        <v>3090400</v>
      </c>
      <c r="S23" s="76">
        <f t="shared" si="14"/>
        <v>37084800</v>
      </c>
      <c r="T23" s="76">
        <f t="shared" si="14"/>
        <v>3496800</v>
      </c>
      <c r="U23" s="76">
        <f t="shared" si="14"/>
        <v>0</v>
      </c>
      <c r="V23" s="76">
        <f t="shared" si="14"/>
        <v>0</v>
      </c>
      <c r="W23" s="76">
        <f t="shared" si="14"/>
        <v>0</v>
      </c>
      <c r="X23" s="76">
        <f t="shared" si="14"/>
        <v>0</v>
      </c>
      <c r="Y23" s="76">
        <f t="shared" si="14"/>
        <v>461869</v>
      </c>
      <c r="Z23" s="76">
        <f t="shared" si="14"/>
        <v>20577600</v>
      </c>
      <c r="AA23" s="76">
        <f t="shared" si="14"/>
        <v>0</v>
      </c>
      <c r="AB23" s="76">
        <f t="shared" si="14"/>
        <v>0</v>
      </c>
      <c r="AC23" s="76">
        <f t="shared" si="14"/>
        <v>0</v>
      </c>
      <c r="AD23" s="76">
        <f t="shared" si="14"/>
        <v>0</v>
      </c>
      <c r="AE23" s="76">
        <f t="shared" si="14"/>
        <v>3179827</v>
      </c>
      <c r="AF23" s="76">
        <f t="shared" si="14"/>
        <v>3496800</v>
      </c>
      <c r="AG23" s="76">
        <f t="shared" si="14"/>
        <v>0</v>
      </c>
      <c r="AH23" s="76">
        <f t="shared" si="14"/>
        <v>0</v>
      </c>
      <c r="AI23" s="76">
        <f t="shared" si="14"/>
        <v>0</v>
      </c>
      <c r="AJ23" s="76">
        <f t="shared" si="14"/>
        <v>0</v>
      </c>
      <c r="AK23" s="76">
        <f t="shared" si="14"/>
        <v>461869</v>
      </c>
      <c r="AL23" s="76">
        <f t="shared" ref="AL23:AQ23" si="15">SUM(AL6:AL22)</f>
        <v>9513600</v>
      </c>
      <c r="AM23" s="76">
        <f t="shared" si="15"/>
        <v>0</v>
      </c>
      <c r="AN23" s="76">
        <f t="shared" si="15"/>
        <v>0</v>
      </c>
      <c r="AO23" s="76">
        <f t="shared" si="15"/>
        <v>0</v>
      </c>
      <c r="AP23" s="76">
        <f t="shared" si="15"/>
        <v>0</v>
      </c>
      <c r="AQ23" s="76">
        <f t="shared" si="15"/>
        <v>1256588</v>
      </c>
    </row>
    <row r="24" spans="1:43" ht="24.9" customHeight="1" x14ac:dyDescent="0.3">
      <c r="A24" s="28" t="s">
        <v>49</v>
      </c>
      <c r="B24" s="18">
        <v>22</v>
      </c>
      <c r="C24" s="16" t="s">
        <v>50</v>
      </c>
      <c r="D24" s="10"/>
      <c r="E24" s="10"/>
      <c r="F24" s="10">
        <v>500000</v>
      </c>
      <c r="G24" s="10"/>
      <c r="H24" s="10"/>
      <c r="I24" s="10">
        <v>4000000</v>
      </c>
      <c r="J24" s="10">
        <v>800000</v>
      </c>
      <c r="K24" s="10"/>
      <c r="L24" s="10"/>
      <c r="M24" s="10"/>
      <c r="N24" s="14">
        <f t="shared" si="0"/>
        <v>5300000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43" ht="24.9" customHeight="1" x14ac:dyDescent="0.3">
      <c r="A25" s="28" t="s">
        <v>51</v>
      </c>
      <c r="B25" s="18">
        <v>23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>
        <f t="shared" si="0"/>
        <v>0</v>
      </c>
      <c r="O25" s="17"/>
      <c r="P25" s="27"/>
      <c r="Q25" s="27"/>
      <c r="R25" s="27"/>
      <c r="S25" s="27" t="s">
        <v>43</v>
      </c>
      <c r="T25" s="27">
        <f>S23+U23+V23+W23+X23+AH23</f>
        <v>37084800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43" ht="24.9" customHeight="1" x14ac:dyDescent="0.3">
      <c r="A26" s="19" t="s">
        <v>53</v>
      </c>
      <c r="B26" s="20">
        <v>24</v>
      </c>
      <c r="C26" s="21" t="s">
        <v>54</v>
      </c>
      <c r="D26" s="22">
        <f>SUM(D23:D25)</f>
        <v>0</v>
      </c>
      <c r="E26" s="22">
        <f t="shared" ref="E26:M26" si="16">SUM(E23:E25)</f>
        <v>0</v>
      </c>
      <c r="F26" s="22">
        <f t="shared" si="16"/>
        <v>500000</v>
      </c>
      <c r="G26" s="22">
        <f t="shared" si="16"/>
        <v>0</v>
      </c>
      <c r="H26" s="22">
        <f t="shared" si="16"/>
        <v>0</v>
      </c>
      <c r="I26" s="22">
        <f t="shared" si="16"/>
        <v>4000000</v>
      </c>
      <c r="J26" s="22">
        <f t="shared" si="16"/>
        <v>800000</v>
      </c>
      <c r="K26" s="22">
        <f t="shared" si="16"/>
        <v>0</v>
      </c>
      <c r="L26" s="22">
        <f t="shared" si="16"/>
        <v>0</v>
      </c>
      <c r="M26" s="22">
        <f t="shared" si="16"/>
        <v>0</v>
      </c>
      <c r="N26" s="14">
        <f t="shared" si="0"/>
        <v>5300000</v>
      </c>
      <c r="O26" s="17"/>
      <c r="P26" s="17"/>
      <c r="Q26" s="17"/>
      <c r="R26" s="17"/>
      <c r="S26" s="17" t="s">
        <v>45</v>
      </c>
      <c r="T26" s="17">
        <f>Y23+AK23+AE23+AQ23</f>
        <v>5360153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43" ht="24.9" customHeight="1" x14ac:dyDescent="0.3">
      <c r="A27" s="28" t="s">
        <v>55</v>
      </c>
      <c r="B27" s="18">
        <v>25</v>
      </c>
      <c r="C27" s="16" t="s">
        <v>56</v>
      </c>
      <c r="D27" s="10"/>
      <c r="E27" s="10"/>
      <c r="F27" s="10">
        <v>100000</v>
      </c>
      <c r="G27" s="10"/>
      <c r="H27" s="10"/>
      <c r="I27" s="10"/>
      <c r="J27" s="10"/>
      <c r="K27" s="10"/>
      <c r="L27" s="10"/>
      <c r="M27" s="10"/>
      <c r="N27" s="14">
        <f t="shared" si="0"/>
        <v>100000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43" ht="24.9" customHeight="1" x14ac:dyDescent="0.3">
      <c r="A28" s="28" t="s">
        <v>57</v>
      </c>
      <c r="B28" s="18">
        <v>26</v>
      </c>
      <c r="C28" s="16" t="s">
        <v>58</v>
      </c>
      <c r="D28" s="10"/>
      <c r="E28" s="10"/>
      <c r="F28" s="10">
        <v>200000</v>
      </c>
      <c r="G28" s="10"/>
      <c r="H28" s="10"/>
      <c r="I28" s="10"/>
      <c r="J28" s="10"/>
      <c r="K28" s="10"/>
      <c r="L28" s="10"/>
      <c r="M28" s="10"/>
      <c r="N28" s="14">
        <f t="shared" si="0"/>
        <v>200000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43" ht="24.9" customHeight="1" x14ac:dyDescent="0.3">
      <c r="A29" s="19" t="s">
        <v>59</v>
      </c>
      <c r="B29" s="20">
        <v>27</v>
      </c>
      <c r="C29" s="21" t="s">
        <v>60</v>
      </c>
      <c r="D29" s="22">
        <f>SUM(D27:D28)</f>
        <v>0</v>
      </c>
      <c r="E29" s="22">
        <f t="shared" ref="E29:M29" si="17">SUM(E27:E28)</f>
        <v>0</v>
      </c>
      <c r="F29" s="22">
        <f t="shared" si="17"/>
        <v>300000</v>
      </c>
      <c r="G29" s="22">
        <f t="shared" si="17"/>
        <v>0</v>
      </c>
      <c r="H29" s="22">
        <f t="shared" si="17"/>
        <v>0</v>
      </c>
      <c r="I29" s="22">
        <f t="shared" si="17"/>
        <v>0</v>
      </c>
      <c r="J29" s="22">
        <f t="shared" si="17"/>
        <v>0</v>
      </c>
      <c r="K29" s="22">
        <f t="shared" si="17"/>
        <v>0</v>
      </c>
      <c r="L29" s="22">
        <f t="shared" si="17"/>
        <v>0</v>
      </c>
      <c r="M29" s="22">
        <f t="shared" si="17"/>
        <v>0</v>
      </c>
      <c r="N29" s="14">
        <f t="shared" si="0"/>
        <v>300000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43" ht="24.9" customHeight="1" x14ac:dyDescent="0.3">
      <c r="A30" s="28" t="s">
        <v>61</v>
      </c>
      <c r="B30" s="18">
        <v>28</v>
      </c>
      <c r="C30" s="16" t="s">
        <v>62</v>
      </c>
      <c r="D30" s="10"/>
      <c r="E30" s="10"/>
      <c r="F30" s="10">
        <v>700000</v>
      </c>
      <c r="G30" s="10"/>
      <c r="H30" s="10"/>
      <c r="I30" s="10"/>
      <c r="J30" s="10"/>
      <c r="K30" s="10"/>
      <c r="L30" s="10"/>
      <c r="M30" s="10"/>
      <c r="N30" s="14">
        <f t="shared" si="0"/>
        <v>700000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43" ht="24.9" customHeight="1" x14ac:dyDescent="0.3">
      <c r="A31" s="28" t="s">
        <v>63</v>
      </c>
      <c r="B31" s="18">
        <v>29</v>
      </c>
      <c r="C31" s="16" t="s">
        <v>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>
        <f t="shared" si="0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43" ht="24.9" customHeight="1" x14ac:dyDescent="0.3">
      <c r="A32" s="28" t="s">
        <v>65</v>
      </c>
      <c r="B32" s="18">
        <v>30</v>
      </c>
      <c r="C32" s="16" t="s">
        <v>66</v>
      </c>
      <c r="D32" s="10"/>
      <c r="E32" s="10"/>
      <c r="F32" s="10">
        <v>300000</v>
      </c>
      <c r="G32" s="10"/>
      <c r="H32" s="10"/>
      <c r="I32" s="10"/>
      <c r="J32" s="10"/>
      <c r="K32" s="10"/>
      <c r="L32" s="10"/>
      <c r="M32" s="10"/>
      <c r="N32" s="14">
        <f t="shared" si="0"/>
        <v>300000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24.9" customHeight="1" x14ac:dyDescent="0.3">
      <c r="A33" s="28" t="s">
        <v>67</v>
      </c>
      <c r="B33" s="18">
        <v>31</v>
      </c>
      <c r="C33" s="16" t="s">
        <v>68</v>
      </c>
      <c r="D33" s="10"/>
      <c r="E33" s="10"/>
      <c r="F33" s="10">
        <v>100000</v>
      </c>
      <c r="G33" s="10"/>
      <c r="H33" s="10"/>
      <c r="I33" s="10">
        <v>400000</v>
      </c>
      <c r="J33" s="10">
        <v>100000</v>
      </c>
      <c r="K33" s="10"/>
      <c r="L33" s="10"/>
      <c r="M33" s="10"/>
      <c r="N33" s="14">
        <f t="shared" si="0"/>
        <v>600000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24.9" customHeight="1" x14ac:dyDescent="0.3">
      <c r="A34" s="28" t="s">
        <v>69</v>
      </c>
      <c r="B34" s="18">
        <v>32</v>
      </c>
      <c r="C34" s="29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>
        <f t="shared" si="0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24.9" customHeight="1" x14ac:dyDescent="0.3">
      <c r="A35" s="28" t="s">
        <v>71</v>
      </c>
      <c r="B35" s="18">
        <v>33</v>
      </c>
      <c r="C35" s="16" t="s">
        <v>72</v>
      </c>
      <c r="D35" s="10"/>
      <c r="E35" s="10"/>
      <c r="F35" s="10">
        <v>1000000</v>
      </c>
      <c r="G35" s="10"/>
      <c r="H35" s="10">
        <v>1000000</v>
      </c>
      <c r="I35" s="10"/>
      <c r="J35" s="10">
        <v>200000</v>
      </c>
      <c r="K35" s="10"/>
      <c r="L35" s="10"/>
      <c r="M35" s="10"/>
      <c r="N35" s="14">
        <f t="shared" si="0"/>
        <v>2200000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24.9" customHeight="1" x14ac:dyDescent="0.3">
      <c r="A36" s="28" t="s">
        <v>73</v>
      </c>
      <c r="B36" s="18">
        <v>34</v>
      </c>
      <c r="C36" s="16" t="s">
        <v>74</v>
      </c>
      <c r="D36" s="10">
        <v>200000</v>
      </c>
      <c r="E36" s="10"/>
      <c r="F36" s="10">
        <v>500000</v>
      </c>
      <c r="G36" s="10"/>
      <c r="H36" s="10"/>
      <c r="I36" s="10">
        <v>250000</v>
      </c>
      <c r="J36" s="10">
        <v>200000</v>
      </c>
      <c r="K36" s="10"/>
      <c r="L36" s="10"/>
      <c r="M36" s="10"/>
      <c r="N36" s="14">
        <f t="shared" si="0"/>
        <v>1150000</v>
      </c>
      <c r="O36" s="3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24.9" customHeight="1" x14ac:dyDescent="0.3">
      <c r="A37" s="19" t="s">
        <v>75</v>
      </c>
      <c r="B37" s="20">
        <v>35</v>
      </c>
      <c r="C37" s="21" t="s">
        <v>76</v>
      </c>
      <c r="D37" s="22">
        <f>SUM(D30:D36)</f>
        <v>200000</v>
      </c>
      <c r="E37" s="22">
        <f t="shared" ref="E37:M37" si="18">SUM(E30:E36)</f>
        <v>0</v>
      </c>
      <c r="F37" s="22">
        <f t="shared" si="18"/>
        <v>2600000</v>
      </c>
      <c r="G37" s="22">
        <f t="shared" si="18"/>
        <v>0</v>
      </c>
      <c r="H37" s="22">
        <f t="shared" si="18"/>
        <v>1000000</v>
      </c>
      <c r="I37" s="22">
        <f t="shared" si="18"/>
        <v>650000</v>
      </c>
      <c r="J37" s="22">
        <f t="shared" si="18"/>
        <v>500000</v>
      </c>
      <c r="K37" s="22">
        <f t="shared" si="18"/>
        <v>0</v>
      </c>
      <c r="L37" s="22">
        <f t="shared" si="18"/>
        <v>0</v>
      </c>
      <c r="M37" s="22">
        <f t="shared" si="18"/>
        <v>0</v>
      </c>
      <c r="N37" s="14">
        <f t="shared" si="0"/>
        <v>4950000</v>
      </c>
      <c r="O37" s="1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24.9" customHeight="1" x14ac:dyDescent="0.3">
      <c r="A38" s="28" t="s">
        <v>77</v>
      </c>
      <c r="B38" s="18">
        <v>36</v>
      </c>
      <c r="C38" s="16" t="s">
        <v>78</v>
      </c>
      <c r="D38" s="10"/>
      <c r="E38" s="10"/>
      <c r="F38" s="10">
        <v>100000</v>
      </c>
      <c r="G38" s="10"/>
      <c r="H38" s="10"/>
      <c r="I38" s="10"/>
      <c r="J38" s="10">
        <v>200000</v>
      </c>
      <c r="K38" s="10"/>
      <c r="L38" s="10"/>
      <c r="M38" s="10"/>
      <c r="N38" s="14">
        <f t="shared" si="0"/>
        <v>300000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24.9" customHeight="1" x14ac:dyDescent="0.3">
      <c r="A39" s="28" t="s">
        <v>79</v>
      </c>
      <c r="B39" s="18">
        <v>37</v>
      </c>
      <c r="C39" s="16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>
        <f t="shared" si="0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24.9" customHeight="1" x14ac:dyDescent="0.3">
      <c r="A40" s="19" t="s">
        <v>81</v>
      </c>
      <c r="B40" s="20">
        <v>38</v>
      </c>
      <c r="C40" s="21" t="s">
        <v>82</v>
      </c>
      <c r="D40" s="22">
        <f>SUM(D38:D39)</f>
        <v>0</v>
      </c>
      <c r="E40" s="22">
        <f t="shared" ref="E40:M40" si="19">SUM(E38:E39)</f>
        <v>0</v>
      </c>
      <c r="F40" s="22">
        <f t="shared" si="19"/>
        <v>100000</v>
      </c>
      <c r="G40" s="22">
        <f t="shared" si="19"/>
        <v>0</v>
      </c>
      <c r="H40" s="22">
        <f t="shared" si="19"/>
        <v>0</v>
      </c>
      <c r="I40" s="22">
        <f t="shared" si="19"/>
        <v>0</v>
      </c>
      <c r="J40" s="22">
        <f t="shared" si="19"/>
        <v>200000</v>
      </c>
      <c r="K40" s="22">
        <f t="shared" si="19"/>
        <v>0</v>
      </c>
      <c r="L40" s="22">
        <f t="shared" si="19"/>
        <v>0</v>
      </c>
      <c r="M40" s="22">
        <f t="shared" si="19"/>
        <v>0</v>
      </c>
      <c r="N40" s="14">
        <f t="shared" si="0"/>
        <v>300000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24.9" customHeight="1" x14ac:dyDescent="0.3">
      <c r="A41" s="28" t="s">
        <v>83</v>
      </c>
      <c r="B41" s="18">
        <v>39</v>
      </c>
      <c r="C41" s="16" t="s">
        <v>84</v>
      </c>
      <c r="D41" s="10">
        <v>54000</v>
      </c>
      <c r="E41" s="10"/>
      <c r="F41" s="10">
        <v>900000</v>
      </c>
      <c r="G41" s="10"/>
      <c r="H41" s="10">
        <v>270000</v>
      </c>
      <c r="I41" s="10">
        <v>1100000</v>
      </c>
      <c r="J41" s="10">
        <v>300000</v>
      </c>
      <c r="K41" s="10"/>
      <c r="L41" s="10"/>
      <c r="M41" s="10"/>
      <c r="N41" s="14">
        <f t="shared" si="0"/>
        <v>2624000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4.9" customHeight="1" x14ac:dyDescent="0.3">
      <c r="A42" s="28" t="s">
        <v>85</v>
      </c>
      <c r="B42" s="18">
        <v>40</v>
      </c>
      <c r="C42" s="16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>
        <f t="shared" si="0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24.9" customHeight="1" x14ac:dyDescent="0.3">
      <c r="A43" s="28" t="s">
        <v>87</v>
      </c>
      <c r="B43" s="18">
        <v>41</v>
      </c>
      <c r="C43" s="16" t="s">
        <v>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>
        <f t="shared" si="0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4.9" customHeight="1" x14ac:dyDescent="0.3">
      <c r="A44" s="28" t="s">
        <v>89</v>
      </c>
      <c r="B44" s="18">
        <v>42</v>
      </c>
      <c r="C44" s="16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>
        <f t="shared" si="0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24.9" customHeight="1" x14ac:dyDescent="0.3">
      <c r="A45" s="28" t="s">
        <v>91</v>
      </c>
      <c r="B45" s="18">
        <v>43</v>
      </c>
      <c r="C45" s="16" t="s">
        <v>92</v>
      </c>
      <c r="D45" s="10"/>
      <c r="E45" s="10"/>
      <c r="F45" s="10">
        <v>600000</v>
      </c>
      <c r="G45" s="10"/>
      <c r="H45" s="10"/>
      <c r="I45" s="10"/>
      <c r="J45" s="10">
        <v>1000000</v>
      </c>
      <c r="K45" s="10"/>
      <c r="L45" s="10"/>
      <c r="M45" s="10"/>
      <c r="N45" s="14">
        <f t="shared" si="0"/>
        <v>1600000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24.9" customHeight="1" x14ac:dyDescent="0.3">
      <c r="A46" s="19" t="s">
        <v>93</v>
      </c>
      <c r="B46" s="20">
        <v>44</v>
      </c>
      <c r="C46" s="21" t="s">
        <v>94</v>
      </c>
      <c r="D46" s="22">
        <f>SUM(D41:D45)</f>
        <v>54000</v>
      </c>
      <c r="E46" s="22">
        <f t="shared" ref="E46:M46" si="20">SUM(E41:E45)</f>
        <v>0</v>
      </c>
      <c r="F46" s="22">
        <f t="shared" si="20"/>
        <v>1500000</v>
      </c>
      <c r="G46" s="22">
        <f t="shared" si="20"/>
        <v>0</v>
      </c>
      <c r="H46" s="22">
        <f t="shared" si="20"/>
        <v>270000</v>
      </c>
      <c r="I46" s="22">
        <f t="shared" si="20"/>
        <v>1100000</v>
      </c>
      <c r="J46" s="22">
        <f t="shared" si="20"/>
        <v>1300000</v>
      </c>
      <c r="K46" s="22">
        <f t="shared" si="20"/>
        <v>0</v>
      </c>
      <c r="L46" s="22">
        <f t="shared" si="20"/>
        <v>0</v>
      </c>
      <c r="M46" s="22">
        <f t="shared" si="20"/>
        <v>0</v>
      </c>
      <c r="N46" s="14">
        <f t="shared" si="0"/>
        <v>4224000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24.9" customHeight="1" x14ac:dyDescent="0.3">
      <c r="A47" s="23" t="s">
        <v>95</v>
      </c>
      <c r="B47" s="24">
        <v>45</v>
      </c>
      <c r="C47" s="25" t="s">
        <v>96</v>
      </c>
      <c r="D47" s="26">
        <f>D26+D29+D37+D40+D46</f>
        <v>254000</v>
      </c>
      <c r="E47" s="26">
        <f t="shared" ref="E47:M47" si="21">E26+E29+E37+E40+E46</f>
        <v>0</v>
      </c>
      <c r="F47" s="26">
        <f t="shared" si="21"/>
        <v>5000000</v>
      </c>
      <c r="G47" s="26">
        <f t="shared" si="21"/>
        <v>0</v>
      </c>
      <c r="H47" s="26">
        <f t="shared" si="21"/>
        <v>1270000</v>
      </c>
      <c r="I47" s="26">
        <f t="shared" si="21"/>
        <v>5750000</v>
      </c>
      <c r="J47" s="26">
        <f t="shared" si="21"/>
        <v>2800000</v>
      </c>
      <c r="K47" s="26">
        <f t="shared" si="21"/>
        <v>0</v>
      </c>
      <c r="L47" s="26">
        <f t="shared" si="21"/>
        <v>0</v>
      </c>
      <c r="M47" s="26">
        <f t="shared" si="21"/>
        <v>0</v>
      </c>
      <c r="N47" s="26">
        <f t="shared" si="0"/>
        <v>15074000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24.9" hidden="1" customHeight="1" x14ac:dyDescent="0.3">
      <c r="A48" s="28" t="s">
        <v>97</v>
      </c>
      <c r="B48" s="18">
        <v>46</v>
      </c>
      <c r="C48" s="31" t="s">
        <v>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>
        <f t="shared" si="0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24.9" hidden="1" customHeight="1" x14ac:dyDescent="0.3">
      <c r="A49" s="28" t="s">
        <v>99</v>
      </c>
      <c r="B49" s="18">
        <v>47</v>
      </c>
      <c r="C49" s="31" t="s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>
        <f t="shared" si="0"/>
        <v>0</v>
      </c>
      <c r="O49" s="2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4.9" hidden="1" customHeight="1" x14ac:dyDescent="0.3">
      <c r="A50" s="28" t="s">
        <v>101</v>
      </c>
      <c r="B50" s="18">
        <v>48</v>
      </c>
      <c r="C50" s="33" t="s">
        <v>102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>
        <f t="shared" si="0"/>
        <v>0</v>
      </c>
      <c r="O50" s="3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24.9" hidden="1" customHeight="1" x14ac:dyDescent="0.3">
      <c r="A51" s="28" t="s">
        <v>103</v>
      </c>
      <c r="B51" s="18">
        <v>49</v>
      </c>
      <c r="C51" s="33" t="s">
        <v>104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>
        <f t="shared" si="0"/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24.9" hidden="1" customHeight="1" x14ac:dyDescent="0.3">
      <c r="A52" s="28" t="s">
        <v>105</v>
      </c>
      <c r="B52" s="18">
        <v>50</v>
      </c>
      <c r="C52" s="33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>
        <f t="shared" si="0"/>
        <v>0</v>
      </c>
      <c r="O52" s="34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24.9" hidden="1" customHeight="1" x14ac:dyDescent="0.3">
      <c r="A53" s="28" t="s">
        <v>107</v>
      </c>
      <c r="B53" s="18">
        <v>51</v>
      </c>
      <c r="C53" s="31" t="s">
        <v>108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">
        <f t="shared" si="0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24.9" hidden="1" customHeight="1" x14ac:dyDescent="0.3">
      <c r="A54" s="28" t="s">
        <v>109</v>
      </c>
      <c r="B54" s="18">
        <v>52</v>
      </c>
      <c r="C54" s="31" t="s">
        <v>110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>
        <f t="shared" si="0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24.9" hidden="1" customHeight="1" x14ac:dyDescent="0.3">
      <c r="A55" s="28" t="s">
        <v>111</v>
      </c>
      <c r="B55" s="18">
        <v>53</v>
      </c>
      <c r="C55" s="31" t="s">
        <v>112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>
        <f t="shared" si="0"/>
        <v>0</v>
      </c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ht="24.9" customHeight="1" x14ac:dyDescent="0.3">
      <c r="A56" s="23" t="s">
        <v>113</v>
      </c>
      <c r="B56" s="24">
        <v>54</v>
      </c>
      <c r="C56" s="25" t="s">
        <v>114</v>
      </c>
      <c r="D56" s="26">
        <f t="shared" ref="D56:M56" si="22">SUM(D48:D55)</f>
        <v>0</v>
      </c>
      <c r="E56" s="26">
        <f t="shared" si="22"/>
        <v>0</v>
      </c>
      <c r="F56" s="26">
        <f t="shared" si="22"/>
        <v>0</v>
      </c>
      <c r="G56" s="26">
        <f t="shared" si="22"/>
        <v>0</v>
      </c>
      <c r="H56" s="26">
        <f t="shared" si="22"/>
        <v>0</v>
      </c>
      <c r="I56" s="26">
        <f t="shared" si="22"/>
        <v>0</v>
      </c>
      <c r="J56" s="26">
        <f t="shared" si="22"/>
        <v>0</v>
      </c>
      <c r="K56" s="26">
        <f t="shared" si="22"/>
        <v>0</v>
      </c>
      <c r="L56" s="26">
        <f t="shared" si="22"/>
        <v>0</v>
      </c>
      <c r="M56" s="26">
        <f t="shared" si="22"/>
        <v>0</v>
      </c>
      <c r="N56" s="26">
        <f t="shared" si="0"/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24.9" hidden="1" customHeight="1" x14ac:dyDescent="0.3">
      <c r="A57" s="28" t="s">
        <v>115</v>
      </c>
      <c r="B57" s="18">
        <v>55</v>
      </c>
      <c r="C57" s="31" t="s">
        <v>116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>
        <f t="shared" si="0"/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24.9" hidden="1" customHeight="1" x14ac:dyDescent="0.3">
      <c r="A58" s="36" t="s">
        <v>117</v>
      </c>
      <c r="B58" s="18">
        <v>56</v>
      </c>
      <c r="C58" s="31" t="s">
        <v>118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>
        <f t="shared" si="0"/>
        <v>0</v>
      </c>
      <c r="O58" s="35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24.9" hidden="1" customHeight="1" x14ac:dyDescent="0.3">
      <c r="A59" s="36" t="s">
        <v>119</v>
      </c>
      <c r="B59" s="18">
        <v>57</v>
      </c>
      <c r="C59" s="31" t="s">
        <v>120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>
        <f t="shared" si="0"/>
        <v>0</v>
      </c>
      <c r="O59" s="32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24.9" hidden="1" customHeight="1" x14ac:dyDescent="0.3">
      <c r="A60" s="36" t="s">
        <v>121</v>
      </c>
      <c r="B60" s="18">
        <v>58</v>
      </c>
      <c r="C60" s="31" t="s">
        <v>122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4">
        <f t="shared" si="0"/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24.9" hidden="1" customHeight="1" x14ac:dyDescent="0.3">
      <c r="A61" s="37" t="s">
        <v>123</v>
      </c>
      <c r="B61" s="38">
        <v>59</v>
      </c>
      <c r="C61" s="39" t="s">
        <v>124</v>
      </c>
      <c r="D61" s="40">
        <f>SUM(D58:D60)</f>
        <v>0</v>
      </c>
      <c r="E61" s="40">
        <f t="shared" ref="E61:M61" si="23">SUM(E58:E60)</f>
        <v>0</v>
      </c>
      <c r="F61" s="40">
        <f t="shared" si="23"/>
        <v>0</v>
      </c>
      <c r="G61" s="40">
        <f t="shared" si="23"/>
        <v>0</v>
      </c>
      <c r="H61" s="40">
        <f t="shared" si="23"/>
        <v>0</v>
      </c>
      <c r="I61" s="40">
        <f t="shared" si="23"/>
        <v>0</v>
      </c>
      <c r="J61" s="40">
        <f t="shared" si="23"/>
        <v>0</v>
      </c>
      <c r="K61" s="40">
        <f t="shared" si="23"/>
        <v>0</v>
      </c>
      <c r="L61" s="40">
        <f t="shared" si="23"/>
        <v>0</v>
      </c>
      <c r="M61" s="40">
        <f t="shared" si="23"/>
        <v>0</v>
      </c>
      <c r="N61" s="14">
        <f t="shared" si="0"/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24.9" hidden="1" customHeight="1" x14ac:dyDescent="0.3">
      <c r="A62" s="28" t="s">
        <v>125</v>
      </c>
      <c r="B62" s="18">
        <v>60</v>
      </c>
      <c r="C62" s="31" t="s">
        <v>126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" si="0"/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24.9" hidden="1" customHeight="1" x14ac:dyDescent="0.3">
      <c r="A63" s="28" t="s">
        <v>127</v>
      </c>
      <c r="B63" s="18">
        <v>61</v>
      </c>
      <c r="C63" s="31" t="s">
        <v>128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>
        <f t="shared" si="0"/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24.9" hidden="1" customHeight="1" x14ac:dyDescent="0.3">
      <c r="A64" s="28" t="s">
        <v>129</v>
      </c>
      <c r="B64" s="18">
        <v>62</v>
      </c>
      <c r="C64" s="31" t="s">
        <v>130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>
        <f t="shared" si="0"/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24.9" hidden="1" customHeight="1" x14ac:dyDescent="0.3">
      <c r="A65" s="28" t="s">
        <v>131</v>
      </c>
      <c r="B65" s="18">
        <v>63</v>
      </c>
      <c r="C65" s="31" t="s">
        <v>132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>
        <f t="shared" si="0"/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24.9" hidden="1" customHeight="1" x14ac:dyDescent="0.3">
      <c r="A66" s="28" t="s">
        <v>133</v>
      </c>
      <c r="B66" s="18">
        <v>64</v>
      </c>
      <c r="C66" s="31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>
        <f t="shared" si="0"/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24.9" hidden="1" customHeight="1" x14ac:dyDescent="0.3">
      <c r="A67" s="28" t="s">
        <v>135</v>
      </c>
      <c r="B67" s="18">
        <v>65</v>
      </c>
      <c r="C67" s="31" t="s">
        <v>136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4">
        <f t="shared" si="0"/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24.9" hidden="1" customHeight="1" x14ac:dyDescent="0.3">
      <c r="A68" s="28" t="s">
        <v>137</v>
      </c>
      <c r="B68" s="18">
        <v>66</v>
      </c>
      <c r="C68" s="31" t="s">
        <v>138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>
        <f t="shared" ref="N68:N133" si="24">SUM(D68:M68)</f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24.9" hidden="1" customHeight="1" x14ac:dyDescent="0.3">
      <c r="A69" s="28" t="s">
        <v>139</v>
      </c>
      <c r="B69" s="18">
        <v>67</v>
      </c>
      <c r="C69" s="31" t="s">
        <v>140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>
        <f t="shared" si="24"/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24.9" hidden="1" customHeight="1" x14ac:dyDescent="0.3">
      <c r="A70" s="28" t="s">
        <v>141</v>
      </c>
      <c r="B70" s="18">
        <v>68</v>
      </c>
      <c r="C70" s="31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>
        <f t="shared" si="24"/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24.9" hidden="1" customHeight="1" x14ac:dyDescent="0.3">
      <c r="A71" s="28" t="s">
        <v>143</v>
      </c>
      <c r="B71" s="18">
        <v>69</v>
      </c>
      <c r="C71" s="31" t="s">
        <v>144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>
        <f t="shared" si="24"/>
        <v>0</v>
      </c>
      <c r="O71" s="4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24.9" hidden="1" customHeight="1" x14ac:dyDescent="0.3">
      <c r="A72" s="28" t="s">
        <v>145</v>
      </c>
      <c r="B72" s="18">
        <v>70</v>
      </c>
      <c r="C72" s="31" t="s">
        <v>146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>
        <f t="shared" si="24"/>
        <v>0</v>
      </c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24.9" customHeight="1" x14ac:dyDescent="0.3">
      <c r="A73" s="23" t="s">
        <v>147</v>
      </c>
      <c r="B73" s="24">
        <v>71</v>
      </c>
      <c r="C73" s="25" t="s">
        <v>148</v>
      </c>
      <c r="D73" s="26">
        <f>D57+D61+D62+D63+D64+D65+D66+D67+D68+D69+D70+D71+D72</f>
        <v>0</v>
      </c>
      <c r="E73" s="26">
        <f t="shared" ref="E73:M73" si="25">E57+E61+E62+E63+E64+E65+E66+E67+E68+E69+E70+E71+E72</f>
        <v>0</v>
      </c>
      <c r="F73" s="26">
        <f t="shared" si="25"/>
        <v>0</v>
      </c>
      <c r="G73" s="26">
        <f t="shared" si="25"/>
        <v>0</v>
      </c>
      <c r="H73" s="26">
        <f t="shared" si="25"/>
        <v>0</v>
      </c>
      <c r="I73" s="26">
        <f t="shared" si="25"/>
        <v>0</v>
      </c>
      <c r="J73" s="26">
        <f t="shared" si="25"/>
        <v>0</v>
      </c>
      <c r="K73" s="26">
        <f t="shared" si="25"/>
        <v>0</v>
      </c>
      <c r="L73" s="26">
        <f t="shared" si="25"/>
        <v>0</v>
      </c>
      <c r="M73" s="26">
        <f t="shared" si="25"/>
        <v>0</v>
      </c>
      <c r="N73" s="26">
        <f t="shared" si="24"/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24.9" customHeight="1" x14ac:dyDescent="0.3">
      <c r="A74" s="28" t="s">
        <v>149</v>
      </c>
      <c r="B74" s="18">
        <v>72</v>
      </c>
      <c r="C74" s="42" t="s">
        <v>150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4">
        <f t="shared" si="24"/>
        <v>0</v>
      </c>
      <c r="O74" s="4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24.9" customHeight="1" x14ac:dyDescent="0.3">
      <c r="A75" s="28" t="s">
        <v>151</v>
      </c>
      <c r="B75" s="18">
        <v>73</v>
      </c>
      <c r="C75" s="42" t="s">
        <v>152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>
        <f t="shared" si="24"/>
        <v>0</v>
      </c>
      <c r="O75" s="35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24.9" customHeight="1" x14ac:dyDescent="0.3">
      <c r="A76" s="28" t="s">
        <v>153</v>
      </c>
      <c r="B76" s="18">
        <v>74</v>
      </c>
      <c r="C76" s="42" t="s">
        <v>154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>
        <f t="shared" si="24"/>
        <v>0</v>
      </c>
      <c r="O76" s="1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24.9" customHeight="1" x14ac:dyDescent="0.3">
      <c r="A77" s="28" t="s">
        <v>155</v>
      </c>
      <c r="B77" s="18">
        <v>75</v>
      </c>
      <c r="C77" s="42" t="s">
        <v>156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>
        <f t="shared" si="24"/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24.9" customHeight="1" x14ac:dyDescent="0.3">
      <c r="A78" s="28" t="s">
        <v>157</v>
      </c>
      <c r="B78" s="18">
        <v>76</v>
      </c>
      <c r="C78" s="16" t="s">
        <v>158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>
        <f t="shared" si="24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24.9" customHeight="1" x14ac:dyDescent="0.3">
      <c r="A79" s="28" t="s">
        <v>159</v>
      </c>
      <c r="B79" s="18">
        <v>77</v>
      </c>
      <c r="C79" s="16" t="s">
        <v>160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>
        <f t="shared" si="24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24.9" customHeight="1" x14ac:dyDescent="0.3">
      <c r="A80" s="28" t="s">
        <v>161</v>
      </c>
      <c r="B80" s="18">
        <v>78</v>
      </c>
      <c r="C80" s="16" t="s">
        <v>162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>
        <f t="shared" si="24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24.9" customHeight="1" x14ac:dyDescent="0.3">
      <c r="A81" s="23" t="s">
        <v>163</v>
      </c>
      <c r="B81" s="24">
        <v>79</v>
      </c>
      <c r="C81" s="25" t="s">
        <v>164</v>
      </c>
      <c r="D81" s="26">
        <f>SUM(D74:D80)</f>
        <v>0</v>
      </c>
      <c r="E81" s="26">
        <f t="shared" ref="E81:M81" si="26">SUM(E74:E80)</f>
        <v>0</v>
      </c>
      <c r="F81" s="26">
        <f t="shared" si="26"/>
        <v>0</v>
      </c>
      <c r="G81" s="26">
        <f t="shared" si="26"/>
        <v>0</v>
      </c>
      <c r="H81" s="26">
        <f t="shared" si="26"/>
        <v>0</v>
      </c>
      <c r="I81" s="26">
        <f t="shared" si="26"/>
        <v>0</v>
      </c>
      <c r="J81" s="26">
        <f t="shared" si="26"/>
        <v>0</v>
      </c>
      <c r="K81" s="26">
        <f t="shared" si="26"/>
        <v>0</v>
      </c>
      <c r="L81" s="26">
        <f t="shared" si="26"/>
        <v>0</v>
      </c>
      <c r="M81" s="26">
        <f t="shared" si="26"/>
        <v>0</v>
      </c>
      <c r="N81" s="26">
        <f t="shared" si="24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24.9" customHeight="1" x14ac:dyDescent="0.3">
      <c r="A82" s="28" t="s">
        <v>165</v>
      </c>
      <c r="B82" s="18">
        <v>80</v>
      </c>
      <c r="C82" s="31" t="s">
        <v>166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>
        <f t="shared" si="24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24.9" customHeight="1" x14ac:dyDescent="0.3">
      <c r="A83" s="28" t="s">
        <v>167</v>
      </c>
      <c r="B83" s="18">
        <v>81</v>
      </c>
      <c r="C83" s="31" t="s">
        <v>168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>
        <f t="shared" si="24"/>
        <v>0</v>
      </c>
      <c r="O83" s="4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24.9" customHeight="1" x14ac:dyDescent="0.3">
      <c r="A84" s="28" t="s">
        <v>169</v>
      </c>
      <c r="B84" s="18">
        <v>82</v>
      </c>
      <c r="C84" s="31" t="s">
        <v>170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4">
        <f t="shared" si="24"/>
        <v>0</v>
      </c>
      <c r="O84" s="3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24.9" customHeight="1" x14ac:dyDescent="0.3">
      <c r="A85" s="28" t="s">
        <v>171</v>
      </c>
      <c r="B85" s="18">
        <v>83</v>
      </c>
      <c r="C85" s="31" t="s">
        <v>172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4">
        <f t="shared" si="24"/>
        <v>0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24.9" customHeight="1" x14ac:dyDescent="0.3">
      <c r="A86" s="23" t="s">
        <v>173</v>
      </c>
      <c r="B86" s="24">
        <v>84</v>
      </c>
      <c r="C86" s="25" t="s">
        <v>174</v>
      </c>
      <c r="D86" s="26">
        <f>SUM(D82:D85)</f>
        <v>0</v>
      </c>
      <c r="E86" s="26">
        <f t="shared" ref="E86:M86" si="27">SUM(E82:E85)</f>
        <v>0</v>
      </c>
      <c r="F86" s="26">
        <f t="shared" si="27"/>
        <v>0</v>
      </c>
      <c r="G86" s="26">
        <f t="shared" si="27"/>
        <v>0</v>
      </c>
      <c r="H86" s="26">
        <f t="shared" si="27"/>
        <v>0</v>
      </c>
      <c r="I86" s="26">
        <f t="shared" si="27"/>
        <v>0</v>
      </c>
      <c r="J86" s="26">
        <f t="shared" si="27"/>
        <v>0</v>
      </c>
      <c r="K86" s="26">
        <f t="shared" si="27"/>
        <v>0</v>
      </c>
      <c r="L86" s="26">
        <f t="shared" si="27"/>
        <v>0</v>
      </c>
      <c r="M86" s="26">
        <f t="shared" si="27"/>
        <v>0</v>
      </c>
      <c r="N86" s="26">
        <f t="shared" si="24"/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24.9" hidden="1" customHeight="1" x14ac:dyDescent="0.3">
      <c r="A87" s="28" t="s">
        <v>175</v>
      </c>
      <c r="B87" s="18">
        <v>85</v>
      </c>
      <c r="C87" s="31" t="s">
        <v>176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4">
        <f t="shared" si="24"/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24.9" hidden="1" customHeight="1" x14ac:dyDescent="0.3">
      <c r="A88" s="28" t="s">
        <v>177</v>
      </c>
      <c r="B88" s="18">
        <v>86</v>
      </c>
      <c r="C88" s="31" t="s">
        <v>178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>
        <f t="shared" si="24"/>
        <v>0</v>
      </c>
      <c r="O88" s="35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24.9" hidden="1" customHeight="1" x14ac:dyDescent="0.3">
      <c r="A89" s="28" t="s">
        <v>179</v>
      </c>
      <c r="B89" s="18">
        <v>87</v>
      </c>
      <c r="C89" s="31" t="s">
        <v>180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>
        <f t="shared" si="24"/>
        <v>0</v>
      </c>
      <c r="O89" s="32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24.9" hidden="1" customHeight="1" x14ac:dyDescent="0.3">
      <c r="A90" s="28" t="s">
        <v>181</v>
      </c>
      <c r="B90" s="18">
        <v>88</v>
      </c>
      <c r="C90" s="31" t="s">
        <v>182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4">
        <f t="shared" si="24"/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24.9" hidden="1" customHeight="1" x14ac:dyDescent="0.3">
      <c r="A91" s="28" t="s">
        <v>183</v>
      </c>
      <c r="B91" s="18">
        <v>89</v>
      </c>
      <c r="C91" s="31" t="s">
        <v>184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4">
        <f t="shared" si="24"/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24.9" hidden="1" customHeight="1" x14ac:dyDescent="0.3">
      <c r="A92" s="28" t="s">
        <v>185</v>
      </c>
      <c r="B92" s="18">
        <v>90</v>
      </c>
      <c r="C92" s="31" t="s">
        <v>186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4">
        <f t="shared" si="24"/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24.9" hidden="1" customHeight="1" x14ac:dyDescent="0.3">
      <c r="A93" s="28" t="s">
        <v>187</v>
      </c>
      <c r="B93" s="18">
        <v>91</v>
      </c>
      <c r="C93" s="31" t="s">
        <v>188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4">
        <f t="shared" si="24"/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24.9" hidden="1" customHeight="1" x14ac:dyDescent="0.3">
      <c r="A94" s="28" t="s">
        <v>189</v>
      </c>
      <c r="B94" s="18">
        <v>92</v>
      </c>
      <c r="C94" s="31" t="s">
        <v>190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4">
        <f t="shared" si="24"/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24.9" hidden="1" customHeight="1" x14ac:dyDescent="0.3">
      <c r="A95" s="28" t="s">
        <v>191</v>
      </c>
      <c r="B95" s="18">
        <v>93</v>
      </c>
      <c r="C95" s="31" t="s">
        <v>192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4">
        <f t="shared" si="24"/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24.9" customHeight="1" x14ac:dyDescent="0.3">
      <c r="A96" s="23" t="s">
        <v>193</v>
      </c>
      <c r="B96" s="24">
        <v>94</v>
      </c>
      <c r="C96" s="25" t="s">
        <v>194</v>
      </c>
      <c r="D96" s="26">
        <f>SUM(D87:D95)</f>
        <v>0</v>
      </c>
      <c r="E96" s="26">
        <f t="shared" ref="E96:M96" si="28">SUM(E87:E95)</f>
        <v>0</v>
      </c>
      <c r="F96" s="26">
        <f t="shared" si="28"/>
        <v>0</v>
      </c>
      <c r="G96" s="26">
        <f t="shared" si="28"/>
        <v>0</v>
      </c>
      <c r="H96" s="26">
        <f t="shared" si="28"/>
        <v>0</v>
      </c>
      <c r="I96" s="26">
        <f t="shared" si="28"/>
        <v>0</v>
      </c>
      <c r="J96" s="26">
        <f t="shared" si="28"/>
        <v>0</v>
      </c>
      <c r="K96" s="26">
        <f t="shared" si="28"/>
        <v>0</v>
      </c>
      <c r="L96" s="26">
        <f t="shared" si="28"/>
        <v>0</v>
      </c>
      <c r="M96" s="26">
        <f t="shared" si="28"/>
        <v>0</v>
      </c>
      <c r="N96" s="26">
        <f t="shared" si="24"/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24.9" customHeight="1" x14ac:dyDescent="0.3">
      <c r="A97" s="44" t="s">
        <v>195</v>
      </c>
      <c r="B97" s="45">
        <v>95</v>
      </c>
      <c r="C97" s="46" t="s">
        <v>196</v>
      </c>
      <c r="D97" s="47">
        <f t="shared" ref="D97:M97" si="29">D21+D22+D47+D56+D73+D81+D86+D96</f>
        <v>4212669</v>
      </c>
      <c r="E97" s="47">
        <f t="shared" si="29"/>
        <v>0</v>
      </c>
      <c r="F97" s="47">
        <f t="shared" si="29"/>
        <v>28757427</v>
      </c>
      <c r="G97" s="47">
        <f t="shared" si="29"/>
        <v>0</v>
      </c>
      <c r="H97" s="47">
        <f t="shared" si="29"/>
        <v>5228669</v>
      </c>
      <c r="I97" s="47">
        <f t="shared" si="29"/>
        <v>5750000</v>
      </c>
      <c r="J97" s="47">
        <f t="shared" si="29"/>
        <v>13570188</v>
      </c>
      <c r="K97" s="47">
        <f t="shared" si="29"/>
        <v>0</v>
      </c>
      <c r="L97" s="47">
        <f t="shared" si="29"/>
        <v>0</v>
      </c>
      <c r="M97" s="47">
        <f t="shared" si="29"/>
        <v>0</v>
      </c>
      <c r="N97" s="47">
        <f t="shared" si="24"/>
        <v>57518953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24.9" customHeight="1" x14ac:dyDescent="0.3">
      <c r="A98" s="48"/>
      <c r="B98" s="18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35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24.9" customHeight="1" x14ac:dyDescent="0.3">
      <c r="A99" s="51"/>
      <c r="B99" s="52"/>
      <c r="C99" s="53" t="s">
        <v>197</v>
      </c>
      <c r="D99" s="54">
        <f t="shared" ref="D99:N99" si="30">D21+D22+D47+D56+D73</f>
        <v>4212669</v>
      </c>
      <c r="E99" s="54">
        <f t="shared" si="30"/>
        <v>0</v>
      </c>
      <c r="F99" s="54">
        <f t="shared" si="30"/>
        <v>28757427</v>
      </c>
      <c r="G99" s="54">
        <f t="shared" si="30"/>
        <v>0</v>
      </c>
      <c r="H99" s="54">
        <f t="shared" si="30"/>
        <v>5228669</v>
      </c>
      <c r="I99" s="54">
        <f t="shared" si="30"/>
        <v>5750000</v>
      </c>
      <c r="J99" s="54">
        <f t="shared" si="30"/>
        <v>13570188</v>
      </c>
      <c r="K99" s="54">
        <f t="shared" si="30"/>
        <v>0</v>
      </c>
      <c r="L99" s="54">
        <f t="shared" si="30"/>
        <v>0</v>
      </c>
      <c r="M99" s="54">
        <f t="shared" si="30"/>
        <v>0</v>
      </c>
      <c r="N99" s="54">
        <f t="shared" si="30"/>
        <v>57518953</v>
      </c>
      <c r="O99" s="4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24.9" customHeight="1" x14ac:dyDescent="0.3">
      <c r="A100" s="51"/>
      <c r="B100" s="52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24.9" customHeight="1" x14ac:dyDescent="0.3">
      <c r="A101" s="51"/>
      <c r="B101" s="52"/>
      <c r="C101" s="53" t="s">
        <v>198</v>
      </c>
      <c r="D101" s="54">
        <f>D81+D86+D96</f>
        <v>0</v>
      </c>
      <c r="E101" s="54">
        <f t="shared" ref="E101:N101" si="31">E81+E86+E96</f>
        <v>0</v>
      </c>
      <c r="F101" s="54">
        <f t="shared" si="31"/>
        <v>0</v>
      </c>
      <c r="G101" s="54">
        <f t="shared" si="31"/>
        <v>0</v>
      </c>
      <c r="H101" s="54">
        <f t="shared" si="31"/>
        <v>0</v>
      </c>
      <c r="I101" s="54">
        <f t="shared" si="31"/>
        <v>0</v>
      </c>
      <c r="J101" s="54">
        <f t="shared" si="31"/>
        <v>0</v>
      </c>
      <c r="K101" s="54">
        <f t="shared" si="31"/>
        <v>0</v>
      </c>
      <c r="L101" s="54">
        <f t="shared" si="31"/>
        <v>0</v>
      </c>
      <c r="M101" s="54">
        <f t="shared" si="31"/>
        <v>0</v>
      </c>
      <c r="N101" s="54">
        <f t="shared" si="31"/>
        <v>0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24.9" customHeight="1" x14ac:dyDescent="0.3">
      <c r="A102" s="48"/>
      <c r="B102" s="18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24.9" customHeight="1" x14ac:dyDescent="0.3">
      <c r="A103" s="7" t="s">
        <v>199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24.9" hidden="1" customHeight="1" x14ac:dyDescent="0.3">
      <c r="A104" s="36" t="s">
        <v>200</v>
      </c>
      <c r="B104" s="13" t="s">
        <v>3</v>
      </c>
      <c r="C104" s="31" t="s">
        <v>201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f t="shared" si="24"/>
        <v>0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24.9" hidden="1" customHeight="1" x14ac:dyDescent="0.3">
      <c r="A105" s="36" t="s">
        <v>202</v>
      </c>
      <c r="B105" s="13" t="s">
        <v>6</v>
      </c>
      <c r="C105" s="31" t="s">
        <v>203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f t="shared" si="24"/>
        <v>0</v>
      </c>
      <c r="O105" s="10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24.9" hidden="1" customHeight="1" x14ac:dyDescent="0.3">
      <c r="A106" s="36" t="s">
        <v>204</v>
      </c>
      <c r="B106" s="13" t="s">
        <v>9</v>
      </c>
      <c r="C106" s="31" t="s">
        <v>205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4">
        <f t="shared" si="24"/>
        <v>0</v>
      </c>
      <c r="O106" s="4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24.9" hidden="1" customHeight="1" x14ac:dyDescent="0.3">
      <c r="A107" s="57" t="s">
        <v>206</v>
      </c>
      <c r="B107" s="38" t="s">
        <v>12</v>
      </c>
      <c r="C107" s="39" t="s">
        <v>207</v>
      </c>
      <c r="D107" s="40">
        <f>SUM(D104:D106)</f>
        <v>0</v>
      </c>
      <c r="E107" s="40">
        <f t="shared" ref="E107:M107" si="32">SUM(E104:E106)</f>
        <v>0</v>
      </c>
      <c r="F107" s="40">
        <f t="shared" si="32"/>
        <v>0</v>
      </c>
      <c r="G107" s="40">
        <f t="shared" si="32"/>
        <v>0</v>
      </c>
      <c r="H107" s="40">
        <f t="shared" si="32"/>
        <v>0</v>
      </c>
      <c r="I107" s="40">
        <f t="shared" si="32"/>
        <v>0</v>
      </c>
      <c r="J107" s="40">
        <f t="shared" si="32"/>
        <v>0</v>
      </c>
      <c r="K107" s="40">
        <f t="shared" si="32"/>
        <v>0</v>
      </c>
      <c r="L107" s="40">
        <f t="shared" si="32"/>
        <v>0</v>
      </c>
      <c r="M107" s="40">
        <f t="shared" si="32"/>
        <v>0</v>
      </c>
      <c r="N107" s="14">
        <f t="shared" si="24"/>
        <v>0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37" ht="24.9" hidden="1" customHeight="1" x14ac:dyDescent="0.3">
      <c r="A108" s="36" t="s">
        <v>208</v>
      </c>
      <c r="B108" s="13" t="s">
        <v>15</v>
      </c>
      <c r="C108" s="31" t="s">
        <v>209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f t="shared" si="24"/>
        <v>0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37" ht="24.9" hidden="1" customHeight="1" x14ac:dyDescent="0.3">
      <c r="A109" s="36" t="s">
        <v>210</v>
      </c>
      <c r="B109" s="13" t="s">
        <v>18</v>
      </c>
      <c r="C109" s="31" t="s">
        <v>211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>
        <f t="shared" si="24"/>
        <v>0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37" ht="24.9" hidden="1" customHeight="1" x14ac:dyDescent="0.3">
      <c r="A110" s="36" t="s">
        <v>212</v>
      </c>
      <c r="B110" s="13" t="s">
        <v>21</v>
      </c>
      <c r="C110" s="3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f t="shared" si="24"/>
        <v>0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:37" ht="24.9" hidden="1" customHeight="1" x14ac:dyDescent="0.3">
      <c r="A111" s="36" t="s">
        <v>214</v>
      </c>
      <c r="B111" s="13" t="s">
        <v>24</v>
      </c>
      <c r="C111" s="31" t="s">
        <v>215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f t="shared" si="24"/>
        <v>0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ht="24.9" hidden="1" customHeight="1" x14ac:dyDescent="0.3">
      <c r="A112" s="36" t="s">
        <v>216</v>
      </c>
      <c r="B112" s="13" t="s">
        <v>27</v>
      </c>
      <c r="C112" s="31" t="s">
        <v>217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4">
        <f t="shared" si="24"/>
        <v>0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:37" ht="24.9" hidden="1" customHeight="1" x14ac:dyDescent="0.3">
      <c r="A113" s="36" t="s">
        <v>218</v>
      </c>
      <c r="B113" s="13" t="s">
        <v>219</v>
      </c>
      <c r="C113" s="31" t="s">
        <v>220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4">
        <f t="shared" si="24"/>
        <v>0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24.9" hidden="1" customHeight="1" x14ac:dyDescent="0.3">
      <c r="A114" s="58" t="s">
        <v>221</v>
      </c>
      <c r="B114" s="38" t="s">
        <v>222</v>
      </c>
      <c r="C114" s="39" t="s">
        <v>223</v>
      </c>
      <c r="D114" s="40">
        <f>SUM(D108:D113)</f>
        <v>0</v>
      </c>
      <c r="E114" s="40">
        <f t="shared" ref="E114:M114" si="33">SUM(E108:E113)</f>
        <v>0</v>
      </c>
      <c r="F114" s="40">
        <f t="shared" si="33"/>
        <v>0</v>
      </c>
      <c r="G114" s="40">
        <f t="shared" si="33"/>
        <v>0</v>
      </c>
      <c r="H114" s="40">
        <f t="shared" si="33"/>
        <v>0</v>
      </c>
      <c r="I114" s="40">
        <f t="shared" si="33"/>
        <v>0</v>
      </c>
      <c r="J114" s="40">
        <f t="shared" si="33"/>
        <v>0</v>
      </c>
      <c r="K114" s="40">
        <f t="shared" si="33"/>
        <v>0</v>
      </c>
      <c r="L114" s="40">
        <f t="shared" si="33"/>
        <v>0</v>
      </c>
      <c r="M114" s="40">
        <f t="shared" si="33"/>
        <v>0</v>
      </c>
      <c r="N114" s="14">
        <f t="shared" si="24"/>
        <v>0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24.9" hidden="1" customHeight="1" x14ac:dyDescent="0.3">
      <c r="A115" s="16" t="s">
        <v>224</v>
      </c>
      <c r="B115" s="13" t="s">
        <v>225</v>
      </c>
      <c r="C115" s="31" t="s">
        <v>226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">
        <f t="shared" si="24"/>
        <v>0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ht="24.9" hidden="1" customHeight="1" x14ac:dyDescent="0.3">
      <c r="A116" s="16" t="s">
        <v>227</v>
      </c>
      <c r="B116" s="13" t="s">
        <v>228</v>
      </c>
      <c r="C116" s="31" t="s">
        <v>229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4">
        <f t="shared" si="24"/>
        <v>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ht="24.9" hidden="1" customHeight="1" x14ac:dyDescent="0.3">
      <c r="A117" s="16" t="s">
        <v>230</v>
      </c>
      <c r="B117" s="13" t="s">
        <v>231</v>
      </c>
      <c r="C117" s="31" t="s">
        <v>232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4">
        <f t="shared" si="24"/>
        <v>0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ht="24.9" hidden="1" customHeight="1" x14ac:dyDescent="0.3">
      <c r="A118" s="16" t="s">
        <v>233</v>
      </c>
      <c r="B118" s="13" t="s">
        <v>234</v>
      </c>
      <c r="C118" s="31" t="s">
        <v>235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4">
        <f t="shared" si="24"/>
        <v>0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ht="24.9" hidden="1" customHeight="1" x14ac:dyDescent="0.3">
      <c r="A119" s="16" t="s">
        <v>236</v>
      </c>
      <c r="B119" s="13" t="s">
        <v>237</v>
      </c>
      <c r="C119" s="31" t="s">
        <v>238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4">
        <f t="shared" si="24"/>
        <v>0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ht="24.9" hidden="1" customHeight="1" x14ac:dyDescent="0.3">
      <c r="A120" s="16" t="s">
        <v>239</v>
      </c>
      <c r="B120" s="13" t="s">
        <v>240</v>
      </c>
      <c r="C120" s="31" t="s">
        <v>241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4">
        <f t="shared" si="24"/>
        <v>0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ht="24.9" hidden="1" customHeight="1" x14ac:dyDescent="0.3">
      <c r="A121" s="36" t="s">
        <v>242</v>
      </c>
      <c r="B121" s="13" t="s">
        <v>243</v>
      </c>
      <c r="C121" s="31" t="s">
        <v>244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4">
        <f t="shared" si="24"/>
        <v>0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:37" ht="24.9" hidden="1" customHeight="1" x14ac:dyDescent="0.3">
      <c r="A122" s="36" t="s">
        <v>245</v>
      </c>
      <c r="B122" s="13" t="s">
        <v>246</v>
      </c>
      <c r="C122" s="31" t="s">
        <v>247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4">
        <f t="shared" si="24"/>
        <v>0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37" ht="24.9" hidden="1" customHeight="1" x14ac:dyDescent="0.3">
      <c r="A123" s="58" t="s">
        <v>248</v>
      </c>
      <c r="B123" s="38" t="s">
        <v>249</v>
      </c>
      <c r="C123" s="39" t="s">
        <v>250</v>
      </c>
      <c r="D123" s="40">
        <f>SUM(D121:D122)</f>
        <v>0</v>
      </c>
      <c r="E123" s="40">
        <f t="shared" ref="E123:M123" si="34">SUM(E121:E122)</f>
        <v>0</v>
      </c>
      <c r="F123" s="40">
        <f t="shared" si="34"/>
        <v>0</v>
      </c>
      <c r="G123" s="40">
        <f t="shared" si="34"/>
        <v>0</v>
      </c>
      <c r="H123" s="40">
        <f t="shared" si="34"/>
        <v>0</v>
      </c>
      <c r="I123" s="40">
        <f t="shared" si="34"/>
        <v>0</v>
      </c>
      <c r="J123" s="40">
        <f t="shared" si="34"/>
        <v>0</v>
      </c>
      <c r="K123" s="40">
        <f t="shared" si="34"/>
        <v>0</v>
      </c>
      <c r="L123" s="40">
        <f t="shared" si="34"/>
        <v>0</v>
      </c>
      <c r="M123" s="40">
        <f t="shared" si="34"/>
        <v>0</v>
      </c>
      <c r="N123" s="14">
        <f t="shared" si="24"/>
        <v>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ht="24.9" hidden="1" customHeight="1" x14ac:dyDescent="0.3">
      <c r="A124" s="19" t="s">
        <v>251</v>
      </c>
      <c r="B124" s="20" t="s">
        <v>252</v>
      </c>
      <c r="C124" s="21" t="s">
        <v>253</v>
      </c>
      <c r="D124" s="22">
        <f>D107+D114+D115+D116+D117+D118+D119+D120+D123</f>
        <v>0</v>
      </c>
      <c r="E124" s="22">
        <f t="shared" ref="E124:M124" si="35">E107+E114+E115+E116+E117+E118+E119+E120+E123</f>
        <v>0</v>
      </c>
      <c r="F124" s="22">
        <f t="shared" si="35"/>
        <v>0</v>
      </c>
      <c r="G124" s="22">
        <f t="shared" si="35"/>
        <v>0</v>
      </c>
      <c r="H124" s="22">
        <f t="shared" si="35"/>
        <v>0</v>
      </c>
      <c r="I124" s="22">
        <f t="shared" si="35"/>
        <v>0</v>
      </c>
      <c r="J124" s="22">
        <f t="shared" si="35"/>
        <v>0</v>
      </c>
      <c r="K124" s="22">
        <f t="shared" si="35"/>
        <v>0</v>
      </c>
      <c r="L124" s="22">
        <f t="shared" si="35"/>
        <v>0</v>
      </c>
      <c r="M124" s="22">
        <f t="shared" si="35"/>
        <v>0</v>
      </c>
      <c r="N124" s="14">
        <f t="shared" si="24"/>
        <v>0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24.9" hidden="1" customHeight="1" x14ac:dyDescent="0.3">
      <c r="A125" s="16" t="s">
        <v>254</v>
      </c>
      <c r="B125" s="13" t="s">
        <v>255</v>
      </c>
      <c r="C125" s="31" t="s">
        <v>256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4">
        <f t="shared" si="24"/>
        <v>0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37" ht="24.9" hidden="1" customHeight="1" x14ac:dyDescent="0.3">
      <c r="A126" s="16" t="s">
        <v>257</v>
      </c>
      <c r="B126" s="13" t="s">
        <v>258</v>
      </c>
      <c r="C126" s="31" t="s">
        <v>259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4">
        <f t="shared" si="24"/>
        <v>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ht="24.9" hidden="1" customHeight="1" x14ac:dyDescent="0.3">
      <c r="A127" s="16" t="s">
        <v>260</v>
      </c>
      <c r="B127" s="13" t="s">
        <v>261</v>
      </c>
      <c r="C127" s="31" t="s">
        <v>262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4">
        <f t="shared" si="24"/>
        <v>0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ht="24.9" hidden="1" customHeight="1" x14ac:dyDescent="0.3">
      <c r="A128" s="16" t="s">
        <v>263</v>
      </c>
      <c r="B128" s="13" t="s">
        <v>264</v>
      </c>
      <c r="C128" s="31" t="s">
        <v>265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4">
        <f t="shared" si="24"/>
        <v>0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ht="24.9" hidden="1" customHeight="1" x14ac:dyDescent="0.3">
      <c r="A129" s="16" t="s">
        <v>266</v>
      </c>
      <c r="B129" s="13" t="s">
        <v>267</v>
      </c>
      <c r="C129" s="31" t="s">
        <v>268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4">
        <f t="shared" si="24"/>
        <v>0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7" ht="24.9" hidden="1" customHeight="1" x14ac:dyDescent="0.3">
      <c r="A130" s="19" t="s">
        <v>269</v>
      </c>
      <c r="B130" s="20" t="s">
        <v>270</v>
      </c>
      <c r="C130" s="21" t="s">
        <v>271</v>
      </c>
      <c r="D130" s="22">
        <f>SUM(D125:D129)</f>
        <v>0</v>
      </c>
      <c r="E130" s="22">
        <f t="shared" ref="E130:M130" si="36">SUM(E125:E129)</f>
        <v>0</v>
      </c>
      <c r="F130" s="22">
        <f t="shared" si="36"/>
        <v>0</v>
      </c>
      <c r="G130" s="22">
        <f t="shared" si="36"/>
        <v>0</v>
      </c>
      <c r="H130" s="22">
        <f t="shared" si="36"/>
        <v>0</v>
      </c>
      <c r="I130" s="22">
        <f t="shared" si="36"/>
        <v>0</v>
      </c>
      <c r="J130" s="22">
        <f t="shared" si="36"/>
        <v>0</v>
      </c>
      <c r="K130" s="22">
        <f t="shared" si="36"/>
        <v>0</v>
      </c>
      <c r="L130" s="22">
        <f t="shared" si="36"/>
        <v>0</v>
      </c>
      <c r="M130" s="22">
        <f t="shared" si="36"/>
        <v>0</v>
      </c>
      <c r="N130" s="14">
        <f t="shared" si="24"/>
        <v>0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ht="24.9" hidden="1" customHeight="1" x14ac:dyDescent="0.3">
      <c r="A131" s="16" t="s">
        <v>272</v>
      </c>
      <c r="B131" s="13" t="s">
        <v>273</v>
      </c>
      <c r="C131" s="31" t="s">
        <v>274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4">
        <f t="shared" si="24"/>
        <v>0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ht="24.9" hidden="1" customHeight="1" x14ac:dyDescent="0.3">
      <c r="A132" s="16" t="s">
        <v>275</v>
      </c>
      <c r="B132" s="13" t="s">
        <v>276</v>
      </c>
      <c r="C132" s="31" t="s">
        <v>277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4">
        <f t="shared" si="24"/>
        <v>0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ht="24.9" customHeight="1" x14ac:dyDescent="0.3">
      <c r="A133" s="44" t="s">
        <v>278</v>
      </c>
      <c r="B133" s="59" t="s">
        <v>279</v>
      </c>
      <c r="C133" s="60" t="s">
        <v>280</v>
      </c>
      <c r="D133" s="47">
        <f>D124+D130+D131+D132</f>
        <v>0</v>
      </c>
      <c r="E133" s="47">
        <f t="shared" ref="E133:M133" si="37">E124+E130+E131+E132</f>
        <v>0</v>
      </c>
      <c r="F133" s="47">
        <f t="shared" si="37"/>
        <v>0</v>
      </c>
      <c r="G133" s="47">
        <f t="shared" si="37"/>
        <v>0</v>
      </c>
      <c r="H133" s="47">
        <f t="shared" si="37"/>
        <v>0</v>
      </c>
      <c r="I133" s="47">
        <f t="shared" si="37"/>
        <v>0</v>
      </c>
      <c r="J133" s="47">
        <f t="shared" si="37"/>
        <v>0</v>
      </c>
      <c r="K133" s="47">
        <f t="shared" si="37"/>
        <v>0</v>
      </c>
      <c r="L133" s="47">
        <f t="shared" si="37"/>
        <v>0</v>
      </c>
      <c r="M133" s="47">
        <f t="shared" si="37"/>
        <v>0</v>
      </c>
      <c r="N133" s="47">
        <f t="shared" si="24"/>
        <v>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ht="24.9" customHeight="1" x14ac:dyDescent="0.3">
      <c r="A134" s="48"/>
      <c r="B134" s="13"/>
      <c r="C134" s="6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:37" ht="24.9" customHeight="1" x14ac:dyDescent="0.3">
      <c r="A135" s="63" t="s">
        <v>281</v>
      </c>
      <c r="C135" s="64" t="s">
        <v>282</v>
      </c>
      <c r="D135" s="65">
        <f t="shared" ref="D135:N135" si="38">D21+D22+D47+D56+D73+D81+D86+D96+D133</f>
        <v>4212669</v>
      </c>
      <c r="E135" s="65">
        <f t="shared" si="38"/>
        <v>0</v>
      </c>
      <c r="F135" s="65">
        <f t="shared" si="38"/>
        <v>28757427</v>
      </c>
      <c r="G135" s="65">
        <f t="shared" si="38"/>
        <v>0</v>
      </c>
      <c r="H135" s="65">
        <f t="shared" si="38"/>
        <v>5228669</v>
      </c>
      <c r="I135" s="65">
        <f t="shared" si="38"/>
        <v>5750000</v>
      </c>
      <c r="J135" s="65">
        <f t="shared" si="38"/>
        <v>13570188</v>
      </c>
      <c r="K135" s="65">
        <f t="shared" si="38"/>
        <v>0</v>
      </c>
      <c r="L135" s="65">
        <f t="shared" si="38"/>
        <v>0</v>
      </c>
      <c r="M135" s="65">
        <f t="shared" si="38"/>
        <v>0</v>
      </c>
      <c r="N135" s="65">
        <f t="shared" si="38"/>
        <v>57518953</v>
      </c>
      <c r="O135" s="6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:37" ht="24.9" customHeight="1" x14ac:dyDescent="0.3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ht="24.9" customHeight="1" x14ac:dyDescent="0.3">
      <c r="C137" s="66" t="s">
        <v>283</v>
      </c>
      <c r="D137" s="67">
        <f>D135-D117</f>
        <v>4212669</v>
      </c>
      <c r="E137" s="67">
        <f t="shared" ref="E137:N137" si="39">E135-E117</f>
        <v>0</v>
      </c>
      <c r="F137" s="67">
        <f t="shared" si="39"/>
        <v>28757427</v>
      </c>
      <c r="G137" s="67">
        <f t="shared" si="39"/>
        <v>0</v>
      </c>
      <c r="H137" s="67">
        <f t="shared" si="39"/>
        <v>5228669</v>
      </c>
      <c r="I137" s="67">
        <f t="shared" si="39"/>
        <v>5750000</v>
      </c>
      <c r="J137" s="67">
        <f t="shared" si="39"/>
        <v>13570188</v>
      </c>
      <c r="K137" s="67">
        <f t="shared" si="39"/>
        <v>0</v>
      </c>
      <c r="L137" s="67">
        <f t="shared" si="39"/>
        <v>0</v>
      </c>
      <c r="M137" s="67">
        <f t="shared" si="39"/>
        <v>0</v>
      </c>
      <c r="N137" s="67">
        <f t="shared" si="39"/>
        <v>57518953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24.9" customHeight="1" x14ac:dyDescent="0.3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24.9" customHeight="1" x14ac:dyDescent="0.3">
      <c r="A139" s="7" t="s">
        <v>284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24.9" hidden="1" customHeight="1" x14ac:dyDescent="0.3">
      <c r="A140" s="68" t="s">
        <v>285</v>
      </c>
      <c r="B140" s="13" t="s">
        <v>3</v>
      </c>
      <c r="C140" s="31" t="s">
        <v>286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4">
        <f t="shared" ref="N140:N203" si="40">SUM(D140:M140)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24.9" hidden="1" customHeight="1" x14ac:dyDescent="0.3">
      <c r="A141" s="68" t="s">
        <v>287</v>
      </c>
      <c r="B141" s="13" t="s">
        <v>6</v>
      </c>
      <c r="C141" s="31" t="s">
        <v>288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4">
        <f t="shared" si="40"/>
        <v>0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24.9" hidden="1" customHeight="1" x14ac:dyDescent="0.3">
      <c r="A142" s="36" t="s">
        <v>289</v>
      </c>
      <c r="B142" s="13" t="s">
        <v>9</v>
      </c>
      <c r="C142" s="31" t="s">
        <v>290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4">
        <f t="shared" si="40"/>
        <v>0</v>
      </c>
      <c r="O142" s="4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24.9" hidden="1" customHeight="1" x14ac:dyDescent="0.3">
      <c r="A143" s="36" t="s">
        <v>291</v>
      </c>
      <c r="B143" s="13" t="s">
        <v>12</v>
      </c>
      <c r="C143" s="31" t="s">
        <v>292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4">
        <f t="shared" si="40"/>
        <v>0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ht="24.9" hidden="1" customHeight="1" x14ac:dyDescent="0.3">
      <c r="A144" s="69" t="s">
        <v>293</v>
      </c>
      <c r="B144" s="38" t="s">
        <v>15</v>
      </c>
      <c r="C144" s="39" t="s">
        <v>294</v>
      </c>
      <c r="D144" s="40">
        <f>SUM(D142:D143)</f>
        <v>0</v>
      </c>
      <c r="E144" s="40">
        <f t="shared" ref="E144:M144" si="41">SUM(E142:E143)</f>
        <v>0</v>
      </c>
      <c r="F144" s="40">
        <f t="shared" si="41"/>
        <v>0</v>
      </c>
      <c r="G144" s="40">
        <f t="shared" si="41"/>
        <v>0</v>
      </c>
      <c r="H144" s="40">
        <f t="shared" si="41"/>
        <v>0</v>
      </c>
      <c r="I144" s="40">
        <f t="shared" si="41"/>
        <v>0</v>
      </c>
      <c r="J144" s="40">
        <f t="shared" si="41"/>
        <v>0</v>
      </c>
      <c r="K144" s="40">
        <f t="shared" si="41"/>
        <v>0</v>
      </c>
      <c r="L144" s="40">
        <f t="shared" si="41"/>
        <v>0</v>
      </c>
      <c r="M144" s="40">
        <f t="shared" si="41"/>
        <v>0</v>
      </c>
      <c r="N144" s="14">
        <f t="shared" si="40"/>
        <v>0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ht="24.9" hidden="1" customHeight="1" x14ac:dyDescent="0.3">
      <c r="A145" s="68" t="s">
        <v>295</v>
      </c>
      <c r="B145" s="13" t="s">
        <v>18</v>
      </c>
      <c r="C145" s="31" t="s">
        <v>296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4">
        <f t="shared" si="40"/>
        <v>0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ht="24.9" hidden="1" customHeight="1" x14ac:dyDescent="0.3">
      <c r="A146" s="68" t="s">
        <v>297</v>
      </c>
      <c r="B146" s="13" t="s">
        <v>21</v>
      </c>
      <c r="C146" s="31" t="s">
        <v>298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4">
        <f t="shared" si="40"/>
        <v>0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ht="24.9" hidden="1" customHeight="1" x14ac:dyDescent="0.3">
      <c r="A147" s="68" t="s">
        <v>299</v>
      </c>
      <c r="B147" s="13" t="s">
        <v>24</v>
      </c>
      <c r="C147" s="31" t="s">
        <v>300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4">
        <f t="shared" si="40"/>
        <v>0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ht="24.9" hidden="1" customHeight="1" x14ac:dyDescent="0.3">
      <c r="A148" s="70" t="s">
        <v>301</v>
      </c>
      <c r="B148" s="20" t="s">
        <v>27</v>
      </c>
      <c r="C148" s="21" t="s">
        <v>302</v>
      </c>
      <c r="D148" s="22">
        <f>D140+D141+D144+D145+D146+D147</f>
        <v>0</v>
      </c>
      <c r="E148" s="22">
        <f t="shared" ref="E148:M148" si="42">E140+E141+E144+E145+E146+E147</f>
        <v>0</v>
      </c>
      <c r="F148" s="22">
        <f t="shared" si="42"/>
        <v>0</v>
      </c>
      <c r="G148" s="22">
        <f t="shared" si="42"/>
        <v>0</v>
      </c>
      <c r="H148" s="22">
        <f t="shared" si="42"/>
        <v>0</v>
      </c>
      <c r="I148" s="22">
        <f t="shared" si="42"/>
        <v>0</v>
      </c>
      <c r="J148" s="22">
        <f t="shared" si="42"/>
        <v>0</v>
      </c>
      <c r="K148" s="22">
        <f t="shared" si="42"/>
        <v>0</v>
      </c>
      <c r="L148" s="22">
        <f t="shared" si="42"/>
        <v>0</v>
      </c>
      <c r="M148" s="22">
        <f t="shared" si="42"/>
        <v>0</v>
      </c>
      <c r="N148" s="14">
        <f t="shared" si="40"/>
        <v>0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ht="24.9" hidden="1" customHeight="1" x14ac:dyDescent="0.3">
      <c r="A149" s="68" t="s">
        <v>303</v>
      </c>
      <c r="B149" s="13" t="s">
        <v>219</v>
      </c>
      <c r="C149" s="31" t="s">
        <v>304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4">
        <f t="shared" si="40"/>
        <v>0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:37" ht="24.9" hidden="1" customHeight="1" x14ac:dyDescent="0.3">
      <c r="A150" s="68" t="s">
        <v>305</v>
      </c>
      <c r="B150" s="13" t="s">
        <v>222</v>
      </c>
      <c r="C150" s="31" t="s">
        <v>306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4">
        <f t="shared" si="40"/>
        <v>0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:37" ht="24.9" hidden="1" customHeight="1" x14ac:dyDescent="0.3">
      <c r="A151" s="68" t="s">
        <v>307</v>
      </c>
      <c r="B151" s="13" t="s">
        <v>225</v>
      </c>
      <c r="C151" s="31" t="s">
        <v>308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4">
        <f t="shared" si="40"/>
        <v>0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ht="24.9" hidden="1" customHeight="1" x14ac:dyDescent="0.3">
      <c r="A152" s="68" t="s">
        <v>309</v>
      </c>
      <c r="B152" s="13" t="s">
        <v>228</v>
      </c>
      <c r="C152" s="31" t="s">
        <v>310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4">
        <f t="shared" si="40"/>
        <v>0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ht="24.9" hidden="1" customHeight="1" x14ac:dyDescent="0.3">
      <c r="A153" s="68" t="s">
        <v>311</v>
      </c>
      <c r="B153" s="13" t="s">
        <v>231</v>
      </c>
      <c r="C153" s="31" t="s">
        <v>312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4">
        <f t="shared" si="40"/>
        <v>0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ht="24.9" customHeight="1" x14ac:dyDescent="0.3">
      <c r="A154" s="23" t="s">
        <v>313</v>
      </c>
      <c r="B154" s="24" t="s">
        <v>234</v>
      </c>
      <c r="C154" s="25" t="s">
        <v>314</v>
      </c>
      <c r="D154" s="26">
        <f>SUM(D148:D153)</f>
        <v>0</v>
      </c>
      <c r="E154" s="26">
        <f t="shared" ref="E154:M154" si="43">SUM(E148:E153)</f>
        <v>0</v>
      </c>
      <c r="F154" s="26">
        <f t="shared" si="43"/>
        <v>0</v>
      </c>
      <c r="G154" s="26">
        <f t="shared" si="43"/>
        <v>0</v>
      </c>
      <c r="H154" s="26">
        <f t="shared" si="43"/>
        <v>0</v>
      </c>
      <c r="I154" s="26">
        <f t="shared" si="43"/>
        <v>0</v>
      </c>
      <c r="J154" s="26">
        <f t="shared" si="43"/>
        <v>0</v>
      </c>
      <c r="K154" s="26">
        <f t="shared" si="43"/>
        <v>0</v>
      </c>
      <c r="L154" s="26">
        <f t="shared" si="43"/>
        <v>0</v>
      </c>
      <c r="M154" s="26">
        <f t="shared" si="43"/>
        <v>0</v>
      </c>
      <c r="N154" s="26">
        <f t="shared" si="40"/>
        <v>0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1:37" ht="24.9" hidden="1" customHeight="1" x14ac:dyDescent="0.3">
      <c r="A155" s="68" t="s">
        <v>315</v>
      </c>
      <c r="B155" s="13" t="s">
        <v>237</v>
      </c>
      <c r="C155" s="31" t="s">
        <v>316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4">
        <f t="shared" si="40"/>
        <v>0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ht="24.9" hidden="1" customHeight="1" x14ac:dyDescent="0.3">
      <c r="A156" s="68" t="s">
        <v>317</v>
      </c>
      <c r="B156" s="13" t="s">
        <v>240</v>
      </c>
      <c r="C156" s="31" t="s">
        <v>318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4">
        <f t="shared" si="40"/>
        <v>0</v>
      </c>
      <c r="O156" s="6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ht="24.9" hidden="1" customHeight="1" x14ac:dyDescent="0.3">
      <c r="A157" s="68" t="s">
        <v>319</v>
      </c>
      <c r="B157" s="13" t="s">
        <v>243</v>
      </c>
      <c r="C157" s="31" t="s">
        <v>320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4">
        <f t="shared" si="40"/>
        <v>0</v>
      </c>
      <c r="O157" s="4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ht="24.9" hidden="1" customHeight="1" x14ac:dyDescent="0.3">
      <c r="A158" s="68" t="s">
        <v>321</v>
      </c>
      <c r="B158" s="13" t="s">
        <v>246</v>
      </c>
      <c r="C158" s="31" t="s">
        <v>322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4">
        <f t="shared" si="40"/>
        <v>0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1:37" ht="24.9" hidden="1" customHeight="1" x14ac:dyDescent="0.3">
      <c r="A159" s="68" t="s">
        <v>323</v>
      </c>
      <c r="B159" s="13" t="s">
        <v>249</v>
      </c>
      <c r="C159" s="31" t="s">
        <v>324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4">
        <f t="shared" si="40"/>
        <v>0</v>
      </c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1:37" ht="24.9" customHeight="1" x14ac:dyDescent="0.3">
      <c r="A160" s="23" t="s">
        <v>325</v>
      </c>
      <c r="B160" s="24" t="s">
        <v>252</v>
      </c>
      <c r="C160" s="25" t="s">
        <v>326</v>
      </c>
      <c r="D160" s="26">
        <f>SUM(D155:D159)</f>
        <v>0</v>
      </c>
      <c r="E160" s="26">
        <f t="shared" ref="E160:M160" si="44">SUM(E155:E159)</f>
        <v>0</v>
      </c>
      <c r="F160" s="26">
        <f t="shared" si="44"/>
        <v>0</v>
      </c>
      <c r="G160" s="26">
        <f t="shared" si="44"/>
        <v>0</v>
      </c>
      <c r="H160" s="26">
        <f t="shared" si="44"/>
        <v>0</v>
      </c>
      <c r="I160" s="26">
        <f t="shared" si="44"/>
        <v>0</v>
      </c>
      <c r="J160" s="26">
        <f t="shared" si="44"/>
        <v>0</v>
      </c>
      <c r="K160" s="26">
        <f t="shared" si="44"/>
        <v>0</v>
      </c>
      <c r="L160" s="26">
        <f t="shared" si="44"/>
        <v>0</v>
      </c>
      <c r="M160" s="26">
        <f t="shared" si="44"/>
        <v>0</v>
      </c>
      <c r="N160" s="26">
        <f t="shared" si="40"/>
        <v>0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ht="24.9" hidden="1" customHeight="1" x14ac:dyDescent="0.3">
      <c r="A161" s="68" t="s">
        <v>327</v>
      </c>
      <c r="B161" s="13" t="s">
        <v>255</v>
      </c>
      <c r="C161" s="31" t="s">
        <v>328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4">
        <f t="shared" si="40"/>
        <v>0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ht="24.9" hidden="1" customHeight="1" x14ac:dyDescent="0.3">
      <c r="A162" s="68" t="s">
        <v>329</v>
      </c>
      <c r="B162" s="13" t="s">
        <v>258</v>
      </c>
      <c r="C162" s="31" t="s">
        <v>330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4">
        <f t="shared" si="40"/>
        <v>0</v>
      </c>
      <c r="O162" s="6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ht="24.9" hidden="1" customHeight="1" x14ac:dyDescent="0.3">
      <c r="A163" s="70" t="s">
        <v>331</v>
      </c>
      <c r="B163" s="20" t="s">
        <v>261</v>
      </c>
      <c r="C163" s="21" t="s">
        <v>332</v>
      </c>
      <c r="D163" s="22">
        <f>SUM(D161:D162)</f>
        <v>0</v>
      </c>
      <c r="E163" s="22">
        <f t="shared" ref="E163:M163" si="45">SUM(E161:E162)</f>
        <v>0</v>
      </c>
      <c r="F163" s="22">
        <f t="shared" si="45"/>
        <v>0</v>
      </c>
      <c r="G163" s="22">
        <f t="shared" si="45"/>
        <v>0</v>
      </c>
      <c r="H163" s="22">
        <f t="shared" si="45"/>
        <v>0</v>
      </c>
      <c r="I163" s="22">
        <f t="shared" si="45"/>
        <v>0</v>
      </c>
      <c r="J163" s="22">
        <f t="shared" si="45"/>
        <v>0</v>
      </c>
      <c r="K163" s="22">
        <f t="shared" si="45"/>
        <v>0</v>
      </c>
      <c r="L163" s="22">
        <f t="shared" si="45"/>
        <v>0</v>
      </c>
      <c r="M163" s="22">
        <f t="shared" si="45"/>
        <v>0</v>
      </c>
      <c r="N163" s="14">
        <f t="shared" si="40"/>
        <v>0</v>
      </c>
      <c r="O163" s="4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ht="24.9" hidden="1" customHeight="1" x14ac:dyDescent="0.3">
      <c r="A164" s="68" t="s">
        <v>333</v>
      </c>
      <c r="B164" s="13" t="s">
        <v>264</v>
      </c>
      <c r="C164" s="31" t="s">
        <v>334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4">
        <f t="shared" si="40"/>
        <v>0</v>
      </c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1:37" ht="24.9" hidden="1" customHeight="1" x14ac:dyDescent="0.3">
      <c r="A165" s="68" t="s">
        <v>335</v>
      </c>
      <c r="B165" s="13" t="s">
        <v>267</v>
      </c>
      <c r="C165" s="31" t="s">
        <v>336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4">
        <f t="shared" si="40"/>
        <v>0</v>
      </c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1:37" ht="24.9" hidden="1" customHeight="1" x14ac:dyDescent="0.3">
      <c r="A166" s="68" t="s">
        <v>337</v>
      </c>
      <c r="B166" s="13" t="s">
        <v>270</v>
      </c>
      <c r="C166" s="31" t="s">
        <v>338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4">
        <f t="shared" si="40"/>
        <v>0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1:37" ht="24.9" hidden="1" customHeight="1" x14ac:dyDescent="0.3">
      <c r="A167" s="68" t="s">
        <v>339</v>
      </c>
      <c r="B167" s="13" t="s">
        <v>273</v>
      </c>
      <c r="C167" s="16" t="s">
        <v>340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4">
        <f t="shared" si="40"/>
        <v>0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1:37" ht="24.9" hidden="1" customHeight="1" x14ac:dyDescent="0.3">
      <c r="A168" s="68" t="s">
        <v>341</v>
      </c>
      <c r="B168" s="13" t="s">
        <v>276</v>
      </c>
      <c r="C168" s="16" t="s">
        <v>342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4">
        <f t="shared" si="40"/>
        <v>0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</row>
    <row r="169" spans="1:37" ht="24.9" hidden="1" customHeight="1" x14ac:dyDescent="0.3">
      <c r="A169" s="68" t="s">
        <v>343</v>
      </c>
      <c r="B169" s="13" t="s">
        <v>279</v>
      </c>
      <c r="C169" s="31" t="s">
        <v>344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4">
        <f t="shared" si="40"/>
        <v>0</v>
      </c>
      <c r="O169" s="15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</row>
    <row r="170" spans="1:37" ht="24.9" hidden="1" customHeight="1" x14ac:dyDescent="0.3">
      <c r="A170" s="68" t="s">
        <v>345</v>
      </c>
      <c r="B170" s="13" t="s">
        <v>346</v>
      </c>
      <c r="C170" s="31" t="s">
        <v>347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4">
        <f t="shared" si="40"/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24.9" hidden="1" customHeight="1" x14ac:dyDescent="0.3">
      <c r="A171" s="68" t="s">
        <v>348</v>
      </c>
      <c r="B171" s="13" t="s">
        <v>349</v>
      </c>
      <c r="C171" s="31" t="s">
        <v>350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4">
        <f t="shared" si="40"/>
        <v>0</v>
      </c>
      <c r="O171" s="41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24.9" hidden="1" customHeight="1" x14ac:dyDescent="0.3">
      <c r="A172" s="70" t="s">
        <v>351</v>
      </c>
      <c r="B172" s="20" t="s">
        <v>352</v>
      </c>
      <c r="C172" s="21" t="s">
        <v>353</v>
      </c>
      <c r="D172" s="22">
        <f>SUM(D167:D171)</f>
        <v>0</v>
      </c>
      <c r="E172" s="22">
        <f t="shared" ref="E172:M172" si="46">SUM(E167:E171)</f>
        <v>0</v>
      </c>
      <c r="F172" s="22">
        <f t="shared" si="46"/>
        <v>0</v>
      </c>
      <c r="G172" s="22">
        <f t="shared" si="46"/>
        <v>0</v>
      </c>
      <c r="H172" s="22">
        <f t="shared" si="46"/>
        <v>0</v>
      </c>
      <c r="I172" s="22">
        <f t="shared" si="46"/>
        <v>0</v>
      </c>
      <c r="J172" s="22">
        <f t="shared" si="46"/>
        <v>0</v>
      </c>
      <c r="K172" s="22">
        <f t="shared" si="46"/>
        <v>0</v>
      </c>
      <c r="L172" s="22">
        <f t="shared" si="46"/>
        <v>0</v>
      </c>
      <c r="M172" s="22">
        <f t="shared" si="46"/>
        <v>0</v>
      </c>
      <c r="N172" s="14">
        <f t="shared" si="40"/>
        <v>0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</row>
    <row r="173" spans="1:37" ht="24.9" hidden="1" customHeight="1" x14ac:dyDescent="0.3">
      <c r="A173" s="68" t="s">
        <v>354</v>
      </c>
      <c r="B173" s="13" t="s">
        <v>355</v>
      </c>
      <c r="C173" s="31" t="s">
        <v>356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4">
        <f t="shared" si="40"/>
        <v>0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</row>
    <row r="174" spans="1:37" ht="24.9" customHeight="1" x14ac:dyDescent="0.3">
      <c r="A174" s="23" t="s">
        <v>357</v>
      </c>
      <c r="B174" s="24" t="s">
        <v>358</v>
      </c>
      <c r="C174" s="25" t="s">
        <v>359</v>
      </c>
      <c r="D174" s="26">
        <f>D163+D164+D165+D166+D172+D173</f>
        <v>0</v>
      </c>
      <c r="E174" s="26">
        <f t="shared" ref="E174:M174" si="47">E163+E164+E165+E166+E172+E173</f>
        <v>0</v>
      </c>
      <c r="F174" s="26">
        <f t="shared" si="47"/>
        <v>0</v>
      </c>
      <c r="G174" s="26">
        <f t="shared" si="47"/>
        <v>0</v>
      </c>
      <c r="H174" s="26">
        <f t="shared" si="47"/>
        <v>0</v>
      </c>
      <c r="I174" s="26">
        <f t="shared" si="47"/>
        <v>0</v>
      </c>
      <c r="J174" s="26">
        <f t="shared" si="47"/>
        <v>0</v>
      </c>
      <c r="K174" s="26">
        <f t="shared" si="47"/>
        <v>0</v>
      </c>
      <c r="L174" s="26">
        <f t="shared" si="47"/>
        <v>0</v>
      </c>
      <c r="M174" s="26">
        <f t="shared" si="47"/>
        <v>0</v>
      </c>
      <c r="N174" s="26">
        <f t="shared" si="40"/>
        <v>0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</row>
    <row r="175" spans="1:37" ht="24.9" customHeight="1" x14ac:dyDescent="0.3">
      <c r="A175" s="68" t="s">
        <v>360</v>
      </c>
      <c r="B175" s="13" t="s">
        <v>361</v>
      </c>
      <c r="C175" s="31" t="s">
        <v>362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4">
        <f t="shared" si="40"/>
        <v>0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</row>
    <row r="176" spans="1:37" ht="24.9" customHeight="1" x14ac:dyDescent="0.3">
      <c r="A176" s="68" t="s">
        <v>363</v>
      </c>
      <c r="B176" s="13" t="s">
        <v>364</v>
      </c>
      <c r="C176" s="31" t="s">
        <v>365</v>
      </c>
      <c r="D176" s="10">
        <v>400000</v>
      </c>
      <c r="E176" s="10">
        <v>3800000</v>
      </c>
      <c r="F176" s="10"/>
      <c r="G176" s="10"/>
      <c r="H176" s="10"/>
      <c r="I176" s="10">
        <v>2500000</v>
      </c>
      <c r="J176" s="10"/>
      <c r="K176" s="10"/>
      <c r="L176" s="10"/>
      <c r="M176" s="10"/>
      <c r="N176" s="14">
        <f t="shared" si="40"/>
        <v>6700000</v>
      </c>
      <c r="O176" s="6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37" ht="24.9" customHeight="1" x14ac:dyDescent="0.3">
      <c r="A177" s="68" t="s">
        <v>366</v>
      </c>
      <c r="B177" s="13" t="s">
        <v>367</v>
      </c>
      <c r="C177" s="31" t="s">
        <v>368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4">
        <f t="shared" si="40"/>
        <v>0</v>
      </c>
      <c r="O177" s="4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ht="24.9" customHeight="1" x14ac:dyDescent="0.3">
      <c r="A178" s="68" t="s">
        <v>369</v>
      </c>
      <c r="B178" s="13" t="s">
        <v>370</v>
      </c>
      <c r="C178" s="31" t="s">
        <v>371</v>
      </c>
      <c r="D178" s="10"/>
      <c r="E178" s="10"/>
      <c r="F178" s="10"/>
      <c r="G178" s="10"/>
      <c r="H178" s="10"/>
      <c r="I178" s="10">
        <v>200000</v>
      </c>
      <c r="J178" s="10"/>
      <c r="K178" s="10"/>
      <c r="L178" s="10"/>
      <c r="M178" s="10"/>
      <c r="N178" s="14">
        <f t="shared" si="40"/>
        <v>200000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</row>
    <row r="179" spans="1:37" ht="24.9" customHeight="1" x14ac:dyDescent="0.3">
      <c r="A179" s="68" t="s">
        <v>372</v>
      </c>
      <c r="B179" s="13" t="s">
        <v>373</v>
      </c>
      <c r="C179" s="31" t="s">
        <v>374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4">
        <f t="shared" si="40"/>
        <v>0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</row>
    <row r="180" spans="1:37" ht="24.9" customHeight="1" x14ac:dyDescent="0.3">
      <c r="A180" s="68" t="s">
        <v>375</v>
      </c>
      <c r="B180" s="13" t="s">
        <v>376</v>
      </c>
      <c r="C180" s="31" t="s">
        <v>377</v>
      </c>
      <c r="D180" s="10"/>
      <c r="E180" s="10"/>
      <c r="F180" s="10"/>
      <c r="G180" s="10"/>
      <c r="H180" s="10"/>
      <c r="I180" s="10">
        <v>800000</v>
      </c>
      <c r="J180" s="10"/>
      <c r="K180" s="10"/>
      <c r="L180" s="10"/>
      <c r="M180" s="10"/>
      <c r="N180" s="14">
        <f t="shared" si="40"/>
        <v>800000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</row>
    <row r="181" spans="1:37" ht="24.9" customHeight="1" x14ac:dyDescent="0.3">
      <c r="A181" s="68" t="s">
        <v>378</v>
      </c>
      <c r="B181" s="13" t="s">
        <v>379</v>
      </c>
      <c r="C181" s="31" t="s">
        <v>380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4">
        <f t="shared" si="40"/>
        <v>0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</row>
    <row r="182" spans="1:37" ht="24.9" hidden="1" customHeight="1" x14ac:dyDescent="0.3">
      <c r="A182" s="68" t="s">
        <v>381</v>
      </c>
      <c r="B182" s="13" t="s">
        <v>382</v>
      </c>
      <c r="C182" s="31" t="s">
        <v>383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4">
        <f t="shared" si="40"/>
        <v>0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</row>
    <row r="183" spans="1:37" ht="24.9" hidden="1" customHeight="1" x14ac:dyDescent="0.3">
      <c r="A183" s="68" t="s">
        <v>384</v>
      </c>
      <c r="B183" s="13" t="s">
        <v>385</v>
      </c>
      <c r="C183" s="31" t="s">
        <v>386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4">
        <f t="shared" si="40"/>
        <v>0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</row>
    <row r="184" spans="1:37" ht="24.9" hidden="1" customHeight="1" x14ac:dyDescent="0.3">
      <c r="A184" s="70" t="s">
        <v>387</v>
      </c>
      <c r="B184" s="20" t="s">
        <v>388</v>
      </c>
      <c r="C184" s="21" t="s">
        <v>389</v>
      </c>
      <c r="D184" s="22">
        <f>D182+D183</f>
        <v>0</v>
      </c>
      <c r="E184" s="22">
        <f t="shared" ref="E184:M184" si="48">E182+E183</f>
        <v>0</v>
      </c>
      <c r="F184" s="22">
        <f t="shared" si="48"/>
        <v>0</v>
      </c>
      <c r="G184" s="22">
        <f t="shared" si="48"/>
        <v>0</v>
      </c>
      <c r="H184" s="22">
        <f t="shared" si="48"/>
        <v>0</v>
      </c>
      <c r="I184" s="22">
        <f t="shared" si="48"/>
        <v>0</v>
      </c>
      <c r="J184" s="22">
        <f t="shared" si="48"/>
        <v>0</v>
      </c>
      <c r="K184" s="22">
        <f t="shared" si="48"/>
        <v>0</v>
      </c>
      <c r="L184" s="22">
        <f t="shared" si="48"/>
        <v>0</v>
      </c>
      <c r="M184" s="22">
        <f t="shared" si="48"/>
        <v>0</v>
      </c>
      <c r="N184" s="14">
        <f t="shared" si="40"/>
        <v>0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</row>
    <row r="185" spans="1:37" ht="24.9" hidden="1" customHeight="1" x14ac:dyDescent="0.3">
      <c r="A185" s="68" t="s">
        <v>390</v>
      </c>
      <c r="B185" s="13" t="s">
        <v>391</v>
      </c>
      <c r="C185" s="31" t="s">
        <v>392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4">
        <f t="shared" si="40"/>
        <v>0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</row>
    <row r="186" spans="1:37" ht="24.9" hidden="1" customHeight="1" x14ac:dyDescent="0.3">
      <c r="A186" s="68" t="s">
        <v>393</v>
      </c>
      <c r="B186" s="13" t="s">
        <v>394</v>
      </c>
      <c r="C186" s="31" t="s">
        <v>395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4">
        <f t="shared" si="40"/>
        <v>0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</row>
    <row r="187" spans="1:37" ht="24.9" hidden="1" customHeight="1" x14ac:dyDescent="0.3">
      <c r="A187" s="21" t="s">
        <v>396</v>
      </c>
      <c r="B187" s="20" t="s">
        <v>397</v>
      </c>
      <c r="C187" s="21" t="s">
        <v>398</v>
      </c>
      <c r="D187" s="22">
        <f>SUM(D185:D186)</f>
        <v>0</v>
      </c>
      <c r="E187" s="22">
        <f t="shared" ref="E187:M187" si="49">SUM(E185:E186)</f>
        <v>0</v>
      </c>
      <c r="F187" s="22">
        <f t="shared" si="49"/>
        <v>0</v>
      </c>
      <c r="G187" s="22">
        <f t="shared" si="49"/>
        <v>0</v>
      </c>
      <c r="H187" s="22">
        <f t="shared" si="49"/>
        <v>0</v>
      </c>
      <c r="I187" s="22">
        <f t="shared" si="49"/>
        <v>0</v>
      </c>
      <c r="J187" s="22">
        <f t="shared" si="49"/>
        <v>0</v>
      </c>
      <c r="K187" s="22">
        <f t="shared" si="49"/>
        <v>0</v>
      </c>
      <c r="L187" s="22">
        <f t="shared" si="49"/>
        <v>0</v>
      </c>
      <c r="M187" s="22">
        <f t="shared" si="49"/>
        <v>0</v>
      </c>
      <c r="N187" s="14">
        <f t="shared" si="40"/>
        <v>0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</row>
    <row r="188" spans="1:37" ht="24.9" hidden="1" customHeight="1" x14ac:dyDescent="0.3">
      <c r="A188" s="68" t="s">
        <v>399</v>
      </c>
      <c r="B188" s="13" t="s">
        <v>400</v>
      </c>
      <c r="C188" s="31" t="s">
        <v>401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4">
        <f t="shared" si="40"/>
        <v>0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</row>
    <row r="189" spans="1:37" ht="24.9" hidden="1" customHeight="1" x14ac:dyDescent="0.3">
      <c r="A189" s="68" t="s">
        <v>402</v>
      </c>
      <c r="B189" s="13" t="s">
        <v>403</v>
      </c>
      <c r="C189" s="31" t="s">
        <v>404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4">
        <f t="shared" si="40"/>
        <v>0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</row>
    <row r="190" spans="1:37" ht="24.9" customHeight="1" x14ac:dyDescent="0.3">
      <c r="A190" s="23" t="s">
        <v>405</v>
      </c>
      <c r="B190" s="24" t="s">
        <v>406</v>
      </c>
      <c r="C190" s="25" t="s">
        <v>407</v>
      </c>
      <c r="D190" s="26">
        <f>D175+D176+D177+D178+D179+D180+D181+D184+D187+D188+D189</f>
        <v>400000</v>
      </c>
      <c r="E190" s="26">
        <f t="shared" ref="E190:M190" si="50">E175+E176+E177+E178+E179+E180+E181+E184+E187+E188+E189</f>
        <v>3800000</v>
      </c>
      <c r="F190" s="26">
        <f t="shared" si="50"/>
        <v>0</v>
      </c>
      <c r="G190" s="26">
        <f t="shared" si="50"/>
        <v>0</v>
      </c>
      <c r="H190" s="26">
        <f t="shared" si="50"/>
        <v>0</v>
      </c>
      <c r="I190" s="26">
        <f t="shared" si="50"/>
        <v>3500000</v>
      </c>
      <c r="J190" s="26">
        <f t="shared" si="50"/>
        <v>0</v>
      </c>
      <c r="K190" s="26">
        <f t="shared" si="50"/>
        <v>0</v>
      </c>
      <c r="L190" s="26">
        <f t="shared" si="50"/>
        <v>0</v>
      </c>
      <c r="M190" s="26">
        <f t="shared" si="50"/>
        <v>0</v>
      </c>
      <c r="N190" s="26">
        <f t="shared" si="40"/>
        <v>7700000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</row>
    <row r="191" spans="1:37" ht="24.9" hidden="1" customHeight="1" x14ac:dyDescent="0.3">
      <c r="A191" s="68" t="s">
        <v>408</v>
      </c>
      <c r="B191" s="13" t="s">
        <v>409</v>
      </c>
      <c r="C191" s="31" t="s">
        <v>410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4">
        <f t="shared" si="40"/>
        <v>0</v>
      </c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</row>
    <row r="192" spans="1:37" ht="24.9" hidden="1" customHeight="1" x14ac:dyDescent="0.3">
      <c r="A192" s="68" t="s">
        <v>411</v>
      </c>
      <c r="B192" s="13" t="s">
        <v>412</v>
      </c>
      <c r="C192" s="31" t="s">
        <v>413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4">
        <f t="shared" si="40"/>
        <v>0</v>
      </c>
      <c r="O192" s="6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</row>
    <row r="193" spans="1:37" ht="24.9" hidden="1" customHeight="1" x14ac:dyDescent="0.3">
      <c r="A193" s="68" t="s">
        <v>414</v>
      </c>
      <c r="B193" s="13" t="s">
        <v>415</v>
      </c>
      <c r="C193" s="31" t="s">
        <v>416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4">
        <f t="shared" si="40"/>
        <v>0</v>
      </c>
      <c r="O193" s="4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 ht="24.9" hidden="1" customHeight="1" x14ac:dyDescent="0.3">
      <c r="A194" s="68" t="s">
        <v>417</v>
      </c>
      <c r="B194" s="13" t="s">
        <v>418</v>
      </c>
      <c r="C194" s="31" t="s">
        <v>419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4">
        <f t="shared" si="40"/>
        <v>0</v>
      </c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</row>
    <row r="195" spans="1:37" ht="24.9" hidden="1" customHeight="1" x14ac:dyDescent="0.3">
      <c r="A195" s="68" t="s">
        <v>420</v>
      </c>
      <c r="B195" s="13" t="s">
        <v>421</v>
      </c>
      <c r="C195" s="31" t="s">
        <v>422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4">
        <f t="shared" si="40"/>
        <v>0</v>
      </c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</row>
    <row r="196" spans="1:37" ht="24.9" customHeight="1" x14ac:dyDescent="0.3">
      <c r="A196" s="23" t="s">
        <v>423</v>
      </c>
      <c r="B196" s="24" t="s">
        <v>424</v>
      </c>
      <c r="C196" s="25" t="s">
        <v>425</v>
      </c>
      <c r="D196" s="26">
        <f>SUM(D191:D195)</f>
        <v>0</v>
      </c>
      <c r="E196" s="26">
        <f t="shared" ref="E196:M196" si="51">SUM(E191:E195)</f>
        <v>0</v>
      </c>
      <c r="F196" s="26">
        <f t="shared" si="51"/>
        <v>0</v>
      </c>
      <c r="G196" s="26">
        <f t="shared" si="51"/>
        <v>0</v>
      </c>
      <c r="H196" s="26">
        <f t="shared" si="51"/>
        <v>0</v>
      </c>
      <c r="I196" s="26">
        <f t="shared" si="51"/>
        <v>0</v>
      </c>
      <c r="J196" s="26">
        <f t="shared" si="51"/>
        <v>0</v>
      </c>
      <c r="K196" s="26">
        <f t="shared" si="51"/>
        <v>0</v>
      </c>
      <c r="L196" s="26">
        <f t="shared" si="51"/>
        <v>0</v>
      </c>
      <c r="M196" s="26">
        <f t="shared" si="51"/>
        <v>0</v>
      </c>
      <c r="N196" s="26">
        <f t="shared" si="40"/>
        <v>0</v>
      </c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</row>
    <row r="197" spans="1:37" ht="24.9" hidden="1" customHeight="1" x14ac:dyDescent="0.3">
      <c r="A197" s="12" t="s">
        <v>426</v>
      </c>
      <c r="B197" s="13" t="s">
        <v>427</v>
      </c>
      <c r="C197" s="31" t="s">
        <v>428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4">
        <f t="shared" si="40"/>
        <v>0</v>
      </c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</row>
    <row r="198" spans="1:37" ht="24.9" hidden="1" customHeight="1" x14ac:dyDescent="0.3">
      <c r="A198" s="12" t="s">
        <v>429</v>
      </c>
      <c r="B198" s="13" t="s">
        <v>430</v>
      </c>
      <c r="C198" s="31" t="s">
        <v>431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4">
        <f t="shared" si="40"/>
        <v>0</v>
      </c>
      <c r="O198" s="6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</row>
    <row r="199" spans="1:37" ht="24.9" hidden="1" customHeight="1" x14ac:dyDescent="0.3">
      <c r="A199" s="12" t="s">
        <v>432</v>
      </c>
      <c r="B199" s="13" t="s">
        <v>433</v>
      </c>
      <c r="C199" s="31" t="s">
        <v>434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4">
        <f t="shared" si="40"/>
        <v>0</v>
      </c>
      <c r="O199" s="4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 ht="24.9" hidden="1" customHeight="1" x14ac:dyDescent="0.3">
      <c r="A200" s="12" t="s">
        <v>435</v>
      </c>
      <c r="B200" s="13" t="s">
        <v>436</v>
      </c>
      <c r="C200" s="31" t="s">
        <v>437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4">
        <f t="shared" si="40"/>
        <v>0</v>
      </c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</row>
    <row r="201" spans="1:37" ht="24.9" hidden="1" customHeight="1" x14ac:dyDescent="0.3">
      <c r="A201" s="12" t="s">
        <v>438</v>
      </c>
      <c r="B201" s="13" t="s">
        <v>439</v>
      </c>
      <c r="C201" s="31" t="s">
        <v>440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4">
        <f t="shared" si="40"/>
        <v>0</v>
      </c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</row>
    <row r="202" spans="1:37" ht="24.9" customHeight="1" x14ac:dyDescent="0.3">
      <c r="A202" s="23" t="s">
        <v>441</v>
      </c>
      <c r="B202" s="24" t="s">
        <v>442</v>
      </c>
      <c r="C202" s="25" t="s">
        <v>443</v>
      </c>
      <c r="D202" s="26">
        <f>SUM(D197:D201)</f>
        <v>0</v>
      </c>
      <c r="E202" s="26">
        <f t="shared" ref="E202:M202" si="52">SUM(E197:E201)</f>
        <v>0</v>
      </c>
      <c r="F202" s="26">
        <f t="shared" si="52"/>
        <v>0</v>
      </c>
      <c r="G202" s="26">
        <f t="shared" si="52"/>
        <v>0</v>
      </c>
      <c r="H202" s="26">
        <f t="shared" si="52"/>
        <v>0</v>
      </c>
      <c r="I202" s="26">
        <f t="shared" si="52"/>
        <v>0</v>
      </c>
      <c r="J202" s="26">
        <f t="shared" si="52"/>
        <v>0</v>
      </c>
      <c r="K202" s="26">
        <f t="shared" si="52"/>
        <v>0</v>
      </c>
      <c r="L202" s="26">
        <f t="shared" si="52"/>
        <v>0</v>
      </c>
      <c r="M202" s="26">
        <f t="shared" si="52"/>
        <v>0</v>
      </c>
      <c r="N202" s="26">
        <f t="shared" si="40"/>
        <v>0</v>
      </c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</row>
    <row r="203" spans="1:37" ht="24.9" hidden="1" customHeight="1" x14ac:dyDescent="0.3">
      <c r="A203" s="12" t="s">
        <v>444</v>
      </c>
      <c r="B203" s="13" t="s">
        <v>445</v>
      </c>
      <c r="C203" s="31" t="s">
        <v>446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4">
        <f t="shared" si="40"/>
        <v>0</v>
      </c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</row>
    <row r="204" spans="1:37" ht="24.9" hidden="1" customHeight="1" x14ac:dyDescent="0.3">
      <c r="A204" s="12" t="s">
        <v>447</v>
      </c>
      <c r="B204" s="13" t="s">
        <v>448</v>
      </c>
      <c r="C204" s="31" t="s">
        <v>449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4">
        <f t="shared" ref="N204:N245" si="53">SUM(D204:M204)</f>
        <v>0</v>
      </c>
      <c r="O204" s="6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</row>
    <row r="205" spans="1:37" ht="24.9" hidden="1" customHeight="1" x14ac:dyDescent="0.3">
      <c r="A205" s="12" t="s">
        <v>450</v>
      </c>
      <c r="B205" s="13" t="s">
        <v>451</v>
      </c>
      <c r="C205" s="31" t="s">
        <v>452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4">
        <f t="shared" si="53"/>
        <v>0</v>
      </c>
      <c r="O205" s="4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 ht="24.9" hidden="1" customHeight="1" x14ac:dyDescent="0.3">
      <c r="A206" s="12" t="s">
        <v>453</v>
      </c>
      <c r="B206" s="13" t="s">
        <v>454</v>
      </c>
      <c r="C206" s="31" t="s">
        <v>455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4">
        <f t="shared" si="53"/>
        <v>0</v>
      </c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</row>
    <row r="207" spans="1:37" ht="24.9" hidden="1" customHeight="1" x14ac:dyDescent="0.3">
      <c r="A207" s="12" t="s">
        <v>456</v>
      </c>
      <c r="B207" s="13" t="s">
        <v>457</v>
      </c>
      <c r="C207" s="31" t="s">
        <v>458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4">
        <f t="shared" si="53"/>
        <v>0</v>
      </c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</row>
    <row r="208" spans="1:37" ht="24.9" customHeight="1" x14ac:dyDescent="0.3">
      <c r="A208" s="23" t="s">
        <v>459</v>
      </c>
      <c r="B208" s="24" t="s">
        <v>460</v>
      </c>
      <c r="C208" s="25" t="s">
        <v>461</v>
      </c>
      <c r="D208" s="26">
        <f>SUM(D203:D207)</f>
        <v>0</v>
      </c>
      <c r="E208" s="26">
        <f t="shared" ref="E208:M208" si="54">SUM(E203:E207)</f>
        <v>0</v>
      </c>
      <c r="F208" s="26">
        <f t="shared" si="54"/>
        <v>0</v>
      </c>
      <c r="G208" s="26">
        <f t="shared" si="54"/>
        <v>0</v>
      </c>
      <c r="H208" s="26">
        <f t="shared" si="54"/>
        <v>0</v>
      </c>
      <c r="I208" s="26">
        <f t="shared" si="54"/>
        <v>0</v>
      </c>
      <c r="J208" s="26">
        <f t="shared" si="54"/>
        <v>0</v>
      </c>
      <c r="K208" s="26">
        <f t="shared" si="54"/>
        <v>0</v>
      </c>
      <c r="L208" s="26">
        <f t="shared" si="54"/>
        <v>0</v>
      </c>
      <c r="M208" s="26">
        <f t="shared" si="54"/>
        <v>0</v>
      </c>
      <c r="N208" s="26">
        <f t="shared" si="53"/>
        <v>0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</row>
    <row r="209" spans="1:37" ht="24.9" customHeight="1" x14ac:dyDescent="0.3">
      <c r="A209" s="71" t="s">
        <v>462</v>
      </c>
      <c r="B209" s="59" t="s">
        <v>463</v>
      </c>
      <c r="C209" s="60" t="s">
        <v>464</v>
      </c>
      <c r="D209" s="47">
        <f>D154+D160+D174+D190+D196+D202+D208</f>
        <v>400000</v>
      </c>
      <c r="E209" s="47">
        <f t="shared" ref="E209:M209" si="55">E154+E160+E174+E190+E196+E202+E208</f>
        <v>3800000</v>
      </c>
      <c r="F209" s="47">
        <f t="shared" si="55"/>
        <v>0</v>
      </c>
      <c r="G209" s="47">
        <f t="shared" si="55"/>
        <v>0</v>
      </c>
      <c r="H209" s="47">
        <f t="shared" si="55"/>
        <v>0</v>
      </c>
      <c r="I209" s="47">
        <f t="shared" si="55"/>
        <v>3500000</v>
      </c>
      <c r="J209" s="47">
        <f t="shared" si="55"/>
        <v>0</v>
      </c>
      <c r="K209" s="47">
        <f t="shared" si="55"/>
        <v>0</v>
      </c>
      <c r="L209" s="47">
        <f t="shared" si="55"/>
        <v>0</v>
      </c>
      <c r="M209" s="47">
        <f t="shared" si="55"/>
        <v>0</v>
      </c>
      <c r="N209" s="47">
        <f t="shared" si="53"/>
        <v>7700000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</row>
    <row r="210" spans="1:37" ht="24.9" customHeight="1" x14ac:dyDescent="0.3">
      <c r="A210" s="48"/>
      <c r="B210" s="18"/>
      <c r="C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6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</row>
    <row r="211" spans="1:37" ht="24.9" customHeight="1" x14ac:dyDescent="0.3">
      <c r="A211" s="51"/>
      <c r="B211" s="52"/>
      <c r="C211" s="53" t="s">
        <v>465</v>
      </c>
      <c r="D211" s="54">
        <f>D154+D174+D190+D202</f>
        <v>400000</v>
      </c>
      <c r="E211" s="54">
        <f t="shared" ref="E211:N211" si="56">E154+E174+E190+E202</f>
        <v>3800000</v>
      </c>
      <c r="F211" s="54">
        <f t="shared" si="56"/>
        <v>0</v>
      </c>
      <c r="G211" s="54">
        <f t="shared" si="56"/>
        <v>0</v>
      </c>
      <c r="H211" s="54">
        <f t="shared" si="56"/>
        <v>0</v>
      </c>
      <c r="I211" s="54">
        <f t="shared" si="56"/>
        <v>3500000</v>
      </c>
      <c r="J211" s="54">
        <f t="shared" si="56"/>
        <v>0</v>
      </c>
      <c r="K211" s="54">
        <f t="shared" si="56"/>
        <v>0</v>
      </c>
      <c r="L211" s="54">
        <f t="shared" si="56"/>
        <v>0</v>
      </c>
      <c r="M211" s="54">
        <f t="shared" si="56"/>
        <v>0</v>
      </c>
      <c r="N211" s="54">
        <f t="shared" si="56"/>
        <v>7700000</v>
      </c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 ht="24.9" customHeight="1" x14ac:dyDescent="0.3">
      <c r="A212" s="51"/>
      <c r="B212" s="52"/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 ht="24.9" customHeight="1" x14ac:dyDescent="0.3">
      <c r="A213" s="51"/>
      <c r="B213" s="52"/>
      <c r="C213" s="53" t="s">
        <v>466</v>
      </c>
      <c r="D213" s="54">
        <f>D160+D196+D208</f>
        <v>0</v>
      </c>
      <c r="E213" s="54">
        <f t="shared" ref="E213:N213" si="57">E160+E196+E208</f>
        <v>0</v>
      </c>
      <c r="F213" s="54">
        <f t="shared" si="57"/>
        <v>0</v>
      </c>
      <c r="G213" s="54">
        <f t="shared" si="57"/>
        <v>0</v>
      </c>
      <c r="H213" s="54">
        <f t="shared" si="57"/>
        <v>0</v>
      </c>
      <c r="I213" s="54">
        <f t="shared" si="57"/>
        <v>0</v>
      </c>
      <c r="J213" s="54">
        <f t="shared" si="57"/>
        <v>0</v>
      </c>
      <c r="K213" s="54">
        <f t="shared" si="57"/>
        <v>0</v>
      </c>
      <c r="L213" s="54">
        <f t="shared" si="57"/>
        <v>0</v>
      </c>
      <c r="M213" s="54">
        <f t="shared" si="57"/>
        <v>0</v>
      </c>
      <c r="N213" s="54">
        <f t="shared" si="57"/>
        <v>0</v>
      </c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 ht="24.9" customHeight="1" x14ac:dyDescent="0.3">
      <c r="A214" s="51"/>
      <c r="B214" s="52"/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 ht="24.9" customHeight="1" x14ac:dyDescent="0.3">
      <c r="A215" s="7" t="s">
        <v>467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 ht="24.9" hidden="1" customHeight="1" x14ac:dyDescent="0.3">
      <c r="A216" s="72" t="s">
        <v>468</v>
      </c>
      <c r="B216" s="13" t="s">
        <v>3</v>
      </c>
      <c r="C216" s="31" t="s">
        <v>469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4">
        <f t="shared" si="53"/>
        <v>0</v>
      </c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 ht="24.9" hidden="1" customHeight="1" x14ac:dyDescent="0.3">
      <c r="A217" s="72" t="s">
        <v>470</v>
      </c>
      <c r="B217" s="13" t="s">
        <v>6</v>
      </c>
      <c r="C217" s="31" t="s">
        <v>471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4">
        <f t="shared" si="53"/>
        <v>0</v>
      </c>
      <c r="O217" s="10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 ht="24.9" hidden="1" customHeight="1" x14ac:dyDescent="0.3">
      <c r="A218" s="72" t="s">
        <v>472</v>
      </c>
      <c r="B218" s="13" t="s">
        <v>9</v>
      </c>
      <c r="C218" s="31" t="s">
        <v>473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4">
        <f t="shared" si="53"/>
        <v>0</v>
      </c>
      <c r="O218" s="32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24.9" hidden="1" customHeight="1" x14ac:dyDescent="0.3">
      <c r="A219" s="58" t="s">
        <v>474</v>
      </c>
      <c r="B219" s="38" t="s">
        <v>12</v>
      </c>
      <c r="C219" s="39" t="s">
        <v>475</v>
      </c>
      <c r="D219" s="40">
        <f>SUM(D216:D218)</f>
        <v>0</v>
      </c>
      <c r="E219" s="40">
        <f t="shared" ref="E219:M219" si="58">SUM(E216:E218)</f>
        <v>0</v>
      </c>
      <c r="F219" s="40">
        <f t="shared" si="58"/>
        <v>0</v>
      </c>
      <c r="G219" s="40">
        <f t="shared" si="58"/>
        <v>0</v>
      </c>
      <c r="H219" s="40">
        <f t="shared" si="58"/>
        <v>0</v>
      </c>
      <c r="I219" s="40">
        <f t="shared" si="58"/>
        <v>0</v>
      </c>
      <c r="J219" s="40">
        <f t="shared" si="58"/>
        <v>0</v>
      </c>
      <c r="K219" s="40">
        <f t="shared" si="58"/>
        <v>0</v>
      </c>
      <c r="L219" s="40">
        <f t="shared" si="58"/>
        <v>0</v>
      </c>
      <c r="M219" s="40">
        <f t="shared" si="58"/>
        <v>0</v>
      </c>
      <c r="N219" s="14">
        <f t="shared" si="53"/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24.9" hidden="1" customHeight="1" x14ac:dyDescent="0.3">
      <c r="A220" s="72" t="s">
        <v>476</v>
      </c>
      <c r="B220" s="13" t="s">
        <v>15</v>
      </c>
      <c r="C220" s="3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4">
        <f t="shared" si="53"/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24.9" hidden="1" customHeight="1" x14ac:dyDescent="0.3">
      <c r="A221" s="72" t="s">
        <v>478</v>
      </c>
      <c r="B221" s="13" t="s">
        <v>18</v>
      </c>
      <c r="C221" s="31" t="s">
        <v>479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4">
        <f t="shared" si="53"/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24.9" hidden="1" customHeight="1" x14ac:dyDescent="0.3">
      <c r="A222" s="72" t="s">
        <v>480</v>
      </c>
      <c r="B222" s="13" t="s">
        <v>21</v>
      </c>
      <c r="C222" s="31" t="s">
        <v>481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4">
        <f t="shared" si="53"/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24.9" hidden="1" customHeight="1" x14ac:dyDescent="0.3">
      <c r="A223" s="72" t="s">
        <v>482</v>
      </c>
      <c r="B223" s="13" t="s">
        <v>24</v>
      </c>
      <c r="C223" s="31" t="s">
        <v>483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4">
        <f t="shared" si="53"/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24.9" hidden="1" customHeight="1" x14ac:dyDescent="0.3">
      <c r="A224" s="58" t="s">
        <v>484</v>
      </c>
      <c r="B224" s="38" t="s">
        <v>27</v>
      </c>
      <c r="C224" s="39" t="s">
        <v>485</v>
      </c>
      <c r="D224" s="40">
        <f>SUM(D220:D223)</f>
        <v>0</v>
      </c>
      <c r="E224" s="40">
        <f t="shared" ref="E224:M224" si="59">SUM(E220:E223)</f>
        <v>0</v>
      </c>
      <c r="F224" s="40">
        <f t="shared" si="59"/>
        <v>0</v>
      </c>
      <c r="G224" s="40">
        <f t="shared" si="59"/>
        <v>0</v>
      </c>
      <c r="H224" s="40">
        <f t="shared" si="59"/>
        <v>0</v>
      </c>
      <c r="I224" s="40">
        <f t="shared" si="59"/>
        <v>0</v>
      </c>
      <c r="J224" s="40">
        <f t="shared" si="59"/>
        <v>0</v>
      </c>
      <c r="K224" s="40">
        <f t="shared" si="59"/>
        <v>0</v>
      </c>
      <c r="L224" s="40">
        <f t="shared" si="59"/>
        <v>0</v>
      </c>
      <c r="M224" s="40">
        <f t="shared" si="59"/>
        <v>0</v>
      </c>
      <c r="N224" s="14">
        <f t="shared" si="53"/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24.9" customHeight="1" x14ac:dyDescent="0.3">
      <c r="A225" s="72" t="s">
        <v>486</v>
      </c>
      <c r="B225" s="13" t="s">
        <v>219</v>
      </c>
      <c r="C225" s="16" t="s">
        <v>487</v>
      </c>
      <c r="D225" s="10">
        <v>1368358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4">
        <f t="shared" si="53"/>
        <v>1368358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24.9" customHeight="1" x14ac:dyDescent="0.3">
      <c r="A226" s="72" t="s">
        <v>488</v>
      </c>
      <c r="B226" s="13" t="s">
        <v>222</v>
      </c>
      <c r="C226" s="16" t="s">
        <v>489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4">
        <f t="shared" si="53"/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24.9" customHeight="1" x14ac:dyDescent="0.3">
      <c r="A227" s="58" t="s">
        <v>490</v>
      </c>
      <c r="B227" s="38" t="s">
        <v>225</v>
      </c>
      <c r="C227" s="39" t="s">
        <v>491</v>
      </c>
      <c r="D227" s="40">
        <f>SUM(D225:D226)</f>
        <v>1368358</v>
      </c>
      <c r="E227" s="40">
        <f t="shared" ref="E227:M227" si="60">SUM(E225:E226)</f>
        <v>0</v>
      </c>
      <c r="F227" s="40">
        <f t="shared" si="60"/>
        <v>0</v>
      </c>
      <c r="G227" s="40">
        <f t="shared" si="60"/>
        <v>0</v>
      </c>
      <c r="H227" s="40">
        <f t="shared" si="60"/>
        <v>0</v>
      </c>
      <c r="I227" s="40">
        <f t="shared" si="60"/>
        <v>0</v>
      </c>
      <c r="J227" s="40">
        <f t="shared" si="60"/>
        <v>0</v>
      </c>
      <c r="K227" s="40">
        <f t="shared" si="60"/>
        <v>0</v>
      </c>
      <c r="L227" s="40">
        <f t="shared" si="60"/>
        <v>0</v>
      </c>
      <c r="M227" s="40">
        <f t="shared" si="60"/>
        <v>0</v>
      </c>
      <c r="N227" s="14">
        <f t="shared" si="53"/>
        <v>1368358</v>
      </c>
      <c r="O227" s="17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24.9" hidden="1" customHeight="1" x14ac:dyDescent="0.3">
      <c r="A228" s="16" t="s">
        <v>492</v>
      </c>
      <c r="B228" s="13" t="s">
        <v>228</v>
      </c>
      <c r="C228" s="31" t="s">
        <v>493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4">
        <f t="shared" si="53"/>
        <v>0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24.9" hidden="1" customHeight="1" x14ac:dyDescent="0.3">
      <c r="A229" s="16" t="s">
        <v>494</v>
      </c>
      <c r="B229" s="13" t="s">
        <v>231</v>
      </c>
      <c r="C229" s="31" t="s">
        <v>495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4">
        <f t="shared" si="53"/>
        <v>0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24.9" customHeight="1" x14ac:dyDescent="0.3">
      <c r="A230" s="16" t="s">
        <v>496</v>
      </c>
      <c r="B230" s="13" t="s">
        <v>234</v>
      </c>
      <c r="C230" s="31" t="s">
        <v>497</v>
      </c>
      <c r="D230" s="10">
        <f>D135-D211-D213-D227</f>
        <v>2444311</v>
      </c>
      <c r="E230" s="10">
        <f t="shared" ref="E230:J230" si="61">E135-E211-E213</f>
        <v>-3800000</v>
      </c>
      <c r="F230" s="10">
        <f t="shared" si="61"/>
        <v>28757427</v>
      </c>
      <c r="G230" s="10">
        <f t="shared" si="61"/>
        <v>0</v>
      </c>
      <c r="H230" s="10">
        <f t="shared" si="61"/>
        <v>5228669</v>
      </c>
      <c r="I230" s="10">
        <f t="shared" si="61"/>
        <v>2250000</v>
      </c>
      <c r="J230" s="10">
        <f t="shared" si="61"/>
        <v>13570188</v>
      </c>
      <c r="K230" s="10"/>
      <c r="L230" s="10"/>
      <c r="M230" s="10"/>
      <c r="N230" s="14">
        <f t="shared" si="53"/>
        <v>48450595</v>
      </c>
      <c r="O230" s="32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24.9" hidden="1" customHeight="1" x14ac:dyDescent="0.3">
      <c r="A231" s="16" t="s">
        <v>498</v>
      </c>
      <c r="B231" s="13" t="s">
        <v>237</v>
      </c>
      <c r="C231" s="31" t="s">
        <v>499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4">
        <f t="shared" si="53"/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24.9" hidden="1" customHeight="1" x14ac:dyDescent="0.3">
      <c r="A232" s="16" t="s">
        <v>500</v>
      </c>
      <c r="B232" s="13" t="s">
        <v>240</v>
      </c>
      <c r="C232" s="31" t="s">
        <v>501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4">
        <f t="shared" si="53"/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24.9" hidden="1" customHeight="1" x14ac:dyDescent="0.3">
      <c r="A233" s="72" t="s">
        <v>502</v>
      </c>
      <c r="B233" s="13" t="s">
        <v>243</v>
      </c>
      <c r="C233" s="31" t="s">
        <v>503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4">
        <f t="shared" si="53"/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24.9" hidden="1" customHeight="1" x14ac:dyDescent="0.3">
      <c r="A234" s="72" t="s">
        <v>504</v>
      </c>
      <c r="B234" s="13" t="s">
        <v>246</v>
      </c>
      <c r="C234" s="31" t="s">
        <v>505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4">
        <f t="shared" si="53"/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24.9" hidden="1" customHeight="1" x14ac:dyDescent="0.3">
      <c r="A235" s="21" t="s">
        <v>506</v>
      </c>
      <c r="B235" s="20" t="s">
        <v>249</v>
      </c>
      <c r="C235" s="21" t="s">
        <v>507</v>
      </c>
      <c r="D235" s="22">
        <f>SUM(D233:D234)</f>
        <v>0</v>
      </c>
      <c r="E235" s="22">
        <f t="shared" ref="E235:M235" si="62">SUM(E233:E234)</f>
        <v>0</v>
      </c>
      <c r="F235" s="22">
        <f t="shared" si="62"/>
        <v>0</v>
      </c>
      <c r="G235" s="22">
        <f t="shared" si="62"/>
        <v>0</v>
      </c>
      <c r="H235" s="22">
        <f t="shared" si="62"/>
        <v>0</v>
      </c>
      <c r="I235" s="22">
        <f t="shared" si="62"/>
        <v>0</v>
      </c>
      <c r="J235" s="22">
        <f t="shared" si="62"/>
        <v>0</v>
      </c>
      <c r="K235" s="22">
        <f t="shared" si="62"/>
        <v>0</v>
      </c>
      <c r="L235" s="22">
        <f t="shared" si="62"/>
        <v>0</v>
      </c>
      <c r="M235" s="22">
        <f t="shared" si="62"/>
        <v>0</v>
      </c>
      <c r="N235" s="14">
        <f t="shared" si="53"/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24.9" hidden="1" customHeight="1" x14ac:dyDescent="0.3">
      <c r="A236" s="21" t="s">
        <v>508</v>
      </c>
      <c r="B236" s="20" t="s">
        <v>252</v>
      </c>
      <c r="C236" s="21" t="s">
        <v>509</v>
      </c>
      <c r="D236" s="22">
        <f>D219+D224+D227+D228+D229+D230+D231+D232+D235</f>
        <v>3812669</v>
      </c>
      <c r="E236" s="22">
        <f t="shared" ref="E236:M236" si="63">E219+E224+E227+E228+E229+E230+E231+E232+E235</f>
        <v>-3800000</v>
      </c>
      <c r="F236" s="22">
        <f t="shared" si="63"/>
        <v>28757427</v>
      </c>
      <c r="G236" s="22">
        <f t="shared" si="63"/>
        <v>0</v>
      </c>
      <c r="H236" s="22">
        <f t="shared" si="63"/>
        <v>5228669</v>
      </c>
      <c r="I236" s="22">
        <f t="shared" si="63"/>
        <v>2250000</v>
      </c>
      <c r="J236" s="22">
        <f t="shared" si="63"/>
        <v>13570188</v>
      </c>
      <c r="K236" s="22">
        <f t="shared" si="63"/>
        <v>0</v>
      </c>
      <c r="L236" s="22">
        <f t="shared" si="63"/>
        <v>0</v>
      </c>
      <c r="M236" s="22">
        <f t="shared" si="63"/>
        <v>0</v>
      </c>
      <c r="N236" s="14">
        <f t="shared" si="53"/>
        <v>49818953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24.9" hidden="1" customHeight="1" x14ac:dyDescent="0.3">
      <c r="A237" s="16" t="s">
        <v>510</v>
      </c>
      <c r="B237" s="13" t="s">
        <v>255</v>
      </c>
      <c r="C237" s="31" t="s">
        <v>511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4">
        <f t="shared" si="53"/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24.9" hidden="1" customHeight="1" x14ac:dyDescent="0.3">
      <c r="A238" s="16" t="s">
        <v>512</v>
      </c>
      <c r="B238" s="13" t="s">
        <v>258</v>
      </c>
      <c r="C238" s="31" t="s">
        <v>513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4">
        <f t="shared" si="53"/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24.9" hidden="1" customHeight="1" x14ac:dyDescent="0.3">
      <c r="A239" s="16" t="s">
        <v>514</v>
      </c>
      <c r="B239" s="13" t="s">
        <v>261</v>
      </c>
      <c r="C239" s="31" t="s">
        <v>515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4">
        <f t="shared" si="53"/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24.9" hidden="1" customHeight="1" x14ac:dyDescent="0.3">
      <c r="A240" s="16" t="s">
        <v>516</v>
      </c>
      <c r="B240" s="13" t="s">
        <v>264</v>
      </c>
      <c r="C240" s="31" t="s">
        <v>517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4">
        <f t="shared" si="53"/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24.9" hidden="1" customHeight="1" x14ac:dyDescent="0.3">
      <c r="A241" s="16" t="s">
        <v>518</v>
      </c>
      <c r="B241" s="13" t="s">
        <v>267</v>
      </c>
      <c r="C241" s="31" t="s">
        <v>519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4">
        <f t="shared" si="53"/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24.9" hidden="1" customHeight="1" x14ac:dyDescent="0.3">
      <c r="A242" s="21" t="s">
        <v>520</v>
      </c>
      <c r="B242" s="20" t="s">
        <v>270</v>
      </c>
      <c r="C242" s="21" t="s">
        <v>521</v>
      </c>
      <c r="D242" s="22">
        <f>SUM(D237:D241)</f>
        <v>0</v>
      </c>
      <c r="E242" s="22">
        <f t="shared" ref="E242:M242" si="64">SUM(E237:E241)</f>
        <v>0</v>
      </c>
      <c r="F242" s="22">
        <f t="shared" si="64"/>
        <v>0</v>
      </c>
      <c r="G242" s="22">
        <f t="shared" si="64"/>
        <v>0</v>
      </c>
      <c r="H242" s="22">
        <f t="shared" si="64"/>
        <v>0</v>
      </c>
      <c r="I242" s="22">
        <f t="shared" si="64"/>
        <v>0</v>
      </c>
      <c r="J242" s="22">
        <f t="shared" si="64"/>
        <v>0</v>
      </c>
      <c r="K242" s="22">
        <f t="shared" si="64"/>
        <v>0</v>
      </c>
      <c r="L242" s="22">
        <f t="shared" si="64"/>
        <v>0</v>
      </c>
      <c r="M242" s="22">
        <f t="shared" si="64"/>
        <v>0</v>
      </c>
      <c r="N242" s="14">
        <f t="shared" si="53"/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24.9" hidden="1" customHeight="1" x14ac:dyDescent="0.3">
      <c r="A243" s="16" t="s">
        <v>522</v>
      </c>
      <c r="B243" s="13" t="s">
        <v>273</v>
      </c>
      <c r="C243" s="31" t="s">
        <v>523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4">
        <f t="shared" si="53"/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</row>
    <row r="244" spans="1:37" ht="24.9" hidden="1" customHeight="1" x14ac:dyDescent="0.3">
      <c r="A244" s="16" t="s">
        <v>524</v>
      </c>
      <c r="B244" s="13" t="s">
        <v>276</v>
      </c>
      <c r="C244" s="31" t="s">
        <v>525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4">
        <f t="shared" si="53"/>
        <v>0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</row>
    <row r="245" spans="1:37" ht="24.9" customHeight="1" x14ac:dyDescent="0.3">
      <c r="A245" s="44" t="s">
        <v>526</v>
      </c>
      <c r="B245" s="59" t="s">
        <v>279</v>
      </c>
      <c r="C245" s="60" t="s">
        <v>527</v>
      </c>
      <c r="D245" s="47">
        <f>D236+D242+D243+D244</f>
        <v>3812669</v>
      </c>
      <c r="E245" s="47">
        <f t="shared" ref="E245:J245" si="65">E236+E242+E243+E244</f>
        <v>-3800000</v>
      </c>
      <c r="F245" s="47">
        <f t="shared" si="65"/>
        <v>28757427</v>
      </c>
      <c r="G245" s="47">
        <f t="shared" si="65"/>
        <v>0</v>
      </c>
      <c r="H245" s="47">
        <f t="shared" si="65"/>
        <v>5228669</v>
      </c>
      <c r="I245" s="47">
        <f t="shared" si="65"/>
        <v>2250000</v>
      </c>
      <c r="J245" s="47">
        <f t="shared" si="65"/>
        <v>13570188</v>
      </c>
      <c r="K245" s="47">
        <f t="shared" ref="E245:M245" si="66">K236+K242+K243+K244</f>
        <v>0</v>
      </c>
      <c r="L245" s="47">
        <f t="shared" si="66"/>
        <v>0</v>
      </c>
      <c r="M245" s="47">
        <f t="shared" si="66"/>
        <v>0</v>
      </c>
      <c r="N245" s="47">
        <f t="shared" si="53"/>
        <v>49818953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</row>
    <row r="246" spans="1:37" ht="24.9" customHeight="1" x14ac:dyDescent="0.3">
      <c r="A246" s="63" t="s">
        <v>528</v>
      </c>
      <c r="C246" s="64" t="s">
        <v>529</v>
      </c>
      <c r="D246" s="65">
        <f>D154+D160+D174+D190+D196+D202+D208+D245</f>
        <v>4212669</v>
      </c>
      <c r="E246" s="65">
        <f t="shared" ref="E246:J246" si="67">E154+E160+E174+E190+E196+E202+E208+E245</f>
        <v>0</v>
      </c>
      <c r="F246" s="65">
        <f t="shared" si="67"/>
        <v>28757427</v>
      </c>
      <c r="G246" s="65">
        <f t="shared" si="67"/>
        <v>0</v>
      </c>
      <c r="H246" s="65">
        <f t="shared" si="67"/>
        <v>5228669</v>
      </c>
      <c r="I246" s="65">
        <f t="shared" si="67"/>
        <v>5750000</v>
      </c>
      <c r="J246" s="65">
        <f t="shared" si="67"/>
        <v>13570188</v>
      </c>
      <c r="K246" s="65">
        <f t="shared" ref="E246:N246" si="68">K154+K160+K174+K190+K196+K202+K208+K245</f>
        <v>0</v>
      </c>
      <c r="L246" s="65">
        <f t="shared" si="68"/>
        <v>0</v>
      </c>
      <c r="M246" s="65">
        <f t="shared" si="68"/>
        <v>0</v>
      </c>
      <c r="N246" s="65">
        <f>N154+N160+N174+N190+N196+N202+N208+N245</f>
        <v>57518953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</row>
    <row r="247" spans="1:37" ht="24.9" customHeight="1" x14ac:dyDescent="0.3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35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</row>
    <row r="248" spans="1:37" x14ac:dyDescent="0.3">
      <c r="C248" s="67" t="s">
        <v>530</v>
      </c>
      <c r="D248" s="67">
        <f>D246-D230</f>
        <v>1768358</v>
      </c>
      <c r="E248" s="67">
        <f t="shared" ref="E248:N248" si="69">E246-E230</f>
        <v>3800000</v>
      </c>
      <c r="F248" s="67">
        <f t="shared" si="69"/>
        <v>0</v>
      </c>
      <c r="G248" s="67">
        <f t="shared" si="69"/>
        <v>0</v>
      </c>
      <c r="H248" s="67">
        <f t="shared" si="69"/>
        <v>0</v>
      </c>
      <c r="I248" s="67">
        <f t="shared" si="69"/>
        <v>3500000</v>
      </c>
      <c r="J248" s="67">
        <f t="shared" si="69"/>
        <v>0</v>
      </c>
      <c r="K248" s="67">
        <f t="shared" si="69"/>
        <v>0</v>
      </c>
      <c r="L248" s="67">
        <f t="shared" si="69"/>
        <v>0</v>
      </c>
      <c r="M248" s="67">
        <f t="shared" si="69"/>
        <v>0</v>
      </c>
      <c r="N248" s="67">
        <f t="shared" si="69"/>
        <v>9068358</v>
      </c>
      <c r="O248" s="10">
        <f>N246-N135</f>
        <v>0</v>
      </c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x14ac:dyDescent="0.3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x14ac:dyDescent="0.3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28.8" x14ac:dyDescent="0.3">
      <c r="D251" s="73" t="s">
        <v>531</v>
      </c>
      <c r="E251" s="7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x14ac:dyDescent="0.3">
      <c r="D252" s="73" t="s">
        <v>532</v>
      </c>
      <c r="E252" s="74">
        <f>N246</f>
        <v>57518953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x14ac:dyDescent="0.3">
      <c r="D253" s="73" t="s">
        <v>533</v>
      </c>
      <c r="E253" s="74">
        <f>N135</f>
        <v>57518953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x14ac:dyDescent="0.3">
      <c r="D254" s="73" t="s">
        <v>534</v>
      </c>
      <c r="E254" s="74">
        <f>E252-E253</f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x14ac:dyDescent="0.3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x14ac:dyDescent="0.3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4:37" x14ac:dyDescent="0.3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4:37" x14ac:dyDescent="0.3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4:37" x14ac:dyDescent="0.3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4:37" x14ac:dyDescent="0.3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4:37" x14ac:dyDescent="0.3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4:37" x14ac:dyDescent="0.3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4:37" x14ac:dyDescent="0.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4:37" x14ac:dyDescent="0.3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4:37" x14ac:dyDescent="0.3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4:37" x14ac:dyDescent="0.3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4:37" x14ac:dyDescent="0.3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4:37" x14ac:dyDescent="0.3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4:37" x14ac:dyDescent="0.3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4:37" x14ac:dyDescent="0.3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4:37" x14ac:dyDescent="0.3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4:37" x14ac:dyDescent="0.3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4:37" x14ac:dyDescent="0.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4:37" x14ac:dyDescent="0.3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4:37" x14ac:dyDescent="0.3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4:37" x14ac:dyDescent="0.3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4:37" x14ac:dyDescent="0.3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4:37" x14ac:dyDescent="0.3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4:37" x14ac:dyDescent="0.3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4:37" x14ac:dyDescent="0.3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4:37" x14ac:dyDescent="0.3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4:37" x14ac:dyDescent="0.3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4:37" x14ac:dyDescent="0.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4:37" x14ac:dyDescent="0.3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4:37" x14ac:dyDescent="0.3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4:37" x14ac:dyDescent="0.3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4:37" x14ac:dyDescent="0.3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4:37" x14ac:dyDescent="0.3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4:37" x14ac:dyDescent="0.3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4:37" x14ac:dyDescent="0.3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4:37" x14ac:dyDescent="0.3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4:37" x14ac:dyDescent="0.3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4:37" x14ac:dyDescent="0.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4:37" x14ac:dyDescent="0.3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4:37" x14ac:dyDescent="0.3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4:37" x14ac:dyDescent="0.3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4:37" x14ac:dyDescent="0.3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4:37" x14ac:dyDescent="0.3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4:37" x14ac:dyDescent="0.3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4:37" x14ac:dyDescent="0.3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4:37" x14ac:dyDescent="0.3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4:37" x14ac:dyDescent="0.3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4:37" x14ac:dyDescent="0.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4:37" x14ac:dyDescent="0.3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4:37" x14ac:dyDescent="0.3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4:37" x14ac:dyDescent="0.3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4:37" x14ac:dyDescent="0.3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4:37" x14ac:dyDescent="0.3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4:37" x14ac:dyDescent="0.3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4:37" x14ac:dyDescent="0.3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4:37" x14ac:dyDescent="0.3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4:37" x14ac:dyDescent="0.3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4:37" x14ac:dyDescent="0.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4:37" x14ac:dyDescent="0.3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4:37" x14ac:dyDescent="0.3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4:37" x14ac:dyDescent="0.3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4:37" x14ac:dyDescent="0.3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4:37" x14ac:dyDescent="0.3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4:37" x14ac:dyDescent="0.3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4:37" x14ac:dyDescent="0.3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5:37" x14ac:dyDescent="0.3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5:37" x14ac:dyDescent="0.3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5:37" x14ac:dyDescent="0.3"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</sheetData>
  <mergeCells count="4">
    <mergeCell ref="T4:Y4"/>
    <mergeCell ref="Z4:AE4"/>
    <mergeCell ref="AF4:AK4"/>
    <mergeCell ref="AL4:AQ4"/>
  </mergeCells>
  <conditionalFormatting sqref="E254">
    <cfRule type="expression" dxfId="5" priority="1">
      <formula>$E$254&lt;&gt;0</formula>
    </cfRule>
  </conditionalFormatting>
  <pageMargins left="0.7" right="0.7" top="0.75" bottom="0.75" header="0.3" footer="0.3"/>
  <pageSetup paperSize="9" scale="91" orientation="landscape" horizontalDpi="300" verticalDpi="300" r:id="rId1"/>
  <rowBreaks count="3" manualBreakCount="3">
    <brk id="22" max="16383" man="1"/>
    <brk id="45" max="30" man="1"/>
    <brk id="13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96F3-BD7A-4264-BF52-A0A3AB9136BA}">
  <dimension ref="A1:G76"/>
  <sheetViews>
    <sheetView workbookViewId="0">
      <selection sqref="A1:XFD1048576"/>
    </sheetView>
  </sheetViews>
  <sheetFormatPr defaultColWidth="9.109375" defaultRowHeight="14.4" x14ac:dyDescent="0.2"/>
  <cols>
    <col min="1" max="1" width="52" style="258" customWidth="1"/>
    <col min="2" max="2" width="27.5546875" style="258" customWidth="1"/>
    <col min="3" max="16384" width="9.109375" style="258"/>
  </cols>
  <sheetData>
    <row r="1" spans="1:7" ht="10.199999999999999" x14ac:dyDescent="0.2">
      <c r="A1" s="315" t="s">
        <v>725</v>
      </c>
      <c r="B1" s="315"/>
      <c r="C1" s="257"/>
      <c r="D1" s="257"/>
      <c r="E1" s="257"/>
      <c r="F1" s="257"/>
      <c r="G1" s="257"/>
    </row>
    <row r="2" spans="1:7" ht="10.199999999999999" x14ac:dyDescent="0.2">
      <c r="A2" s="316" t="s">
        <v>823</v>
      </c>
      <c r="B2" s="316"/>
      <c r="C2" s="259"/>
      <c r="D2" s="259"/>
      <c r="E2" s="259"/>
      <c r="F2" s="259"/>
      <c r="G2" s="259"/>
    </row>
    <row r="3" spans="1:7" ht="10.199999999999999" x14ac:dyDescent="0.2">
      <c r="A3" s="314"/>
      <c r="B3" s="314"/>
      <c r="C3" s="314"/>
      <c r="D3" s="314"/>
      <c r="E3" s="314"/>
      <c r="F3" s="314"/>
      <c r="G3" s="314"/>
    </row>
    <row r="4" spans="1:7" ht="10.199999999999999" x14ac:dyDescent="0.2">
      <c r="A4" s="291"/>
      <c r="B4" s="291"/>
      <c r="C4" s="291"/>
      <c r="D4" s="291"/>
      <c r="E4" s="291"/>
      <c r="F4" s="291"/>
      <c r="G4" s="291"/>
    </row>
    <row r="5" spans="1:7" ht="10.199999999999999" x14ac:dyDescent="0.2">
      <c r="A5" s="261" t="str">
        <f>'Művház elemi'!D3</f>
        <v>082063</v>
      </c>
      <c r="B5" s="261"/>
      <c r="C5" s="291"/>
      <c r="D5" s="291"/>
      <c r="E5" s="291"/>
      <c r="F5" s="291"/>
      <c r="G5" s="291"/>
    </row>
    <row r="6" spans="1:7" ht="10.199999999999999" x14ac:dyDescent="0.2">
      <c r="A6" s="262" t="s">
        <v>550</v>
      </c>
      <c r="B6" s="263">
        <f>'Művház elemi'!D21</f>
        <v>14390850</v>
      </c>
    </row>
    <row r="7" spans="1:7" ht="10.199999999999999" x14ac:dyDescent="0.2">
      <c r="A7" s="262" t="s">
        <v>552</v>
      </c>
      <c r="B7" s="263">
        <f>'Művház elemi'!D22</f>
        <v>1898684.25</v>
      </c>
    </row>
    <row r="8" spans="1:7" ht="10.199999999999999" x14ac:dyDescent="0.2">
      <c r="A8" s="262" t="s">
        <v>554</v>
      </c>
      <c r="B8" s="263">
        <f>'Művház elemi'!D47</f>
        <v>1010000</v>
      </c>
    </row>
    <row r="9" spans="1:7" ht="10.199999999999999" x14ac:dyDescent="0.2">
      <c r="A9" s="262" t="s">
        <v>556</v>
      </c>
      <c r="B9" s="263">
        <f>'Művház elemi'!D56</f>
        <v>0</v>
      </c>
    </row>
    <row r="10" spans="1:7" ht="10.199999999999999" x14ac:dyDescent="0.2">
      <c r="A10" s="262" t="s">
        <v>558</v>
      </c>
      <c r="B10" s="263">
        <f>'Művház elemi'!D73</f>
        <v>0</v>
      </c>
    </row>
    <row r="11" spans="1:7" ht="10.199999999999999" x14ac:dyDescent="0.2">
      <c r="A11" s="262" t="s">
        <v>560</v>
      </c>
      <c r="B11" s="263">
        <f>'Művház elemi'!D81</f>
        <v>0</v>
      </c>
    </row>
    <row r="12" spans="1:7" ht="10.199999999999999" x14ac:dyDescent="0.2">
      <c r="A12" s="262" t="s">
        <v>562</v>
      </c>
      <c r="B12" s="263">
        <f>'Művház elemi'!D86</f>
        <v>0</v>
      </c>
    </row>
    <row r="13" spans="1:7" ht="10.199999999999999" x14ac:dyDescent="0.2">
      <c r="A13" s="262" t="s">
        <v>563</v>
      </c>
      <c r="B13" s="263">
        <f>'Művház elemi'!D96</f>
        <v>0</v>
      </c>
    </row>
    <row r="14" spans="1:7" ht="10.199999999999999" x14ac:dyDescent="0.2">
      <c r="A14" s="262" t="s">
        <v>565</v>
      </c>
      <c r="B14" s="263">
        <f>'Művház elemi'!D133</f>
        <v>0</v>
      </c>
    </row>
    <row r="15" spans="1:7" s="266" customFormat="1" ht="10.199999999999999" x14ac:dyDescent="0.2">
      <c r="A15" s="264" t="s">
        <v>727</v>
      </c>
      <c r="B15" s="265">
        <f>SUM(B6:B14)</f>
        <v>17299534.25</v>
      </c>
    </row>
    <row r="16" spans="1:7" ht="10.199999999999999" x14ac:dyDescent="0.2">
      <c r="A16" s="267"/>
      <c r="B16" s="267"/>
    </row>
    <row r="17" spans="1:2" ht="10.199999999999999" x14ac:dyDescent="0.2">
      <c r="A17" s="262" t="s">
        <v>549</v>
      </c>
      <c r="B17" s="267">
        <f>'Művház elemi'!D154</f>
        <v>0</v>
      </c>
    </row>
    <row r="18" spans="1:2" ht="10.199999999999999" x14ac:dyDescent="0.2">
      <c r="A18" s="262" t="s">
        <v>551</v>
      </c>
      <c r="B18" s="267">
        <f>'Művház elemi'!D160</f>
        <v>0</v>
      </c>
    </row>
    <row r="19" spans="1:2" ht="10.199999999999999" x14ac:dyDescent="0.2">
      <c r="A19" s="262" t="s">
        <v>553</v>
      </c>
      <c r="B19" s="267">
        <f>'Művház elemi'!D174</f>
        <v>0</v>
      </c>
    </row>
    <row r="20" spans="1:2" ht="10.199999999999999" x14ac:dyDescent="0.2">
      <c r="A20" s="262" t="s">
        <v>555</v>
      </c>
      <c r="B20" s="267">
        <f>'Művház elemi'!D190</f>
        <v>1500000</v>
      </c>
    </row>
    <row r="21" spans="1:2" ht="10.199999999999999" x14ac:dyDescent="0.2">
      <c r="A21" s="262" t="s">
        <v>557</v>
      </c>
      <c r="B21" s="267">
        <f>'Művház elemi'!D196</f>
        <v>0</v>
      </c>
    </row>
    <row r="22" spans="1:2" ht="10.199999999999999" x14ac:dyDescent="0.2">
      <c r="A22" s="262" t="s">
        <v>559</v>
      </c>
      <c r="B22" s="267">
        <f>'Művház elemi'!D202</f>
        <v>0</v>
      </c>
    </row>
    <row r="23" spans="1:2" ht="10.199999999999999" x14ac:dyDescent="0.2">
      <c r="A23" s="262" t="s">
        <v>561</v>
      </c>
      <c r="B23" s="267">
        <f>'Művház elemi'!D208</f>
        <v>0</v>
      </c>
    </row>
    <row r="24" spans="1:2" ht="10.199999999999999" x14ac:dyDescent="0.2">
      <c r="A24" s="262" t="s">
        <v>564</v>
      </c>
      <c r="B24" s="267"/>
    </row>
    <row r="25" spans="1:2" s="266" customFormat="1" ht="10.199999999999999" x14ac:dyDescent="0.2">
      <c r="A25" s="264" t="s">
        <v>726</v>
      </c>
      <c r="B25" s="268">
        <f>SUM(B17:B24)</f>
        <v>1500000</v>
      </c>
    </row>
    <row r="28" spans="1:2" ht="10.199999999999999" x14ac:dyDescent="0.2">
      <c r="A28" s="261" t="str">
        <f>'Művház elemi'!E3</f>
        <v>082091</v>
      </c>
      <c r="B28" s="261"/>
    </row>
    <row r="29" spans="1:2" ht="10.199999999999999" x14ac:dyDescent="0.2">
      <c r="A29" s="262" t="s">
        <v>550</v>
      </c>
      <c r="B29" s="263">
        <f>'Művház elemi'!E21</f>
        <v>0</v>
      </c>
    </row>
    <row r="30" spans="1:2" ht="10.199999999999999" x14ac:dyDescent="0.2">
      <c r="A30" s="262" t="s">
        <v>552</v>
      </c>
      <c r="B30" s="263">
        <f>'Művház elemi'!E22</f>
        <v>0</v>
      </c>
    </row>
    <row r="31" spans="1:2" ht="10.199999999999999" x14ac:dyDescent="0.2">
      <c r="A31" s="262" t="s">
        <v>554</v>
      </c>
      <c r="B31" s="263">
        <f>'Művház elemi'!E47</f>
        <v>2630000</v>
      </c>
    </row>
    <row r="32" spans="1:2" ht="10.199999999999999" x14ac:dyDescent="0.2">
      <c r="A32" s="262" t="s">
        <v>556</v>
      </c>
      <c r="B32" s="263">
        <f>'Művház elemi'!E56</f>
        <v>0</v>
      </c>
    </row>
    <row r="33" spans="1:2" ht="10.199999999999999" x14ac:dyDescent="0.2">
      <c r="A33" s="262" t="s">
        <v>558</v>
      </c>
      <c r="B33" s="263">
        <f>'Művház elemi'!E73</f>
        <v>0</v>
      </c>
    </row>
    <row r="34" spans="1:2" ht="10.199999999999999" x14ac:dyDescent="0.2">
      <c r="A34" s="262" t="s">
        <v>560</v>
      </c>
      <c r="B34" s="263">
        <f>'Művház elemi'!E81</f>
        <v>0</v>
      </c>
    </row>
    <row r="35" spans="1:2" ht="10.199999999999999" x14ac:dyDescent="0.2">
      <c r="A35" s="262" t="s">
        <v>562</v>
      </c>
      <c r="B35" s="263">
        <f>'Művház elemi'!E86</f>
        <v>0</v>
      </c>
    </row>
    <row r="36" spans="1:2" ht="10.199999999999999" x14ac:dyDescent="0.2">
      <c r="A36" s="262" t="s">
        <v>563</v>
      </c>
      <c r="B36" s="263">
        <f>'Művház elemi'!E96</f>
        <v>0</v>
      </c>
    </row>
    <row r="37" spans="1:2" ht="10.199999999999999" x14ac:dyDescent="0.2">
      <c r="A37" s="262" t="s">
        <v>565</v>
      </c>
      <c r="B37" s="263">
        <f>'Művház elemi'!E133</f>
        <v>0</v>
      </c>
    </row>
    <row r="38" spans="1:2" ht="10.199999999999999" x14ac:dyDescent="0.2">
      <c r="A38" s="264" t="s">
        <v>727</v>
      </c>
      <c r="B38" s="265">
        <f>SUM(B29:B37)</f>
        <v>2630000</v>
      </c>
    </row>
    <row r="39" spans="1:2" ht="10.199999999999999" x14ac:dyDescent="0.2">
      <c r="A39" s="267"/>
      <c r="B39" s="267"/>
    </row>
    <row r="40" spans="1:2" ht="10.199999999999999" x14ac:dyDescent="0.2">
      <c r="A40" s="262" t="s">
        <v>549</v>
      </c>
      <c r="B40" s="267">
        <f>'Művház elemi'!E154</f>
        <v>0</v>
      </c>
    </row>
    <row r="41" spans="1:2" ht="10.199999999999999" x14ac:dyDescent="0.2">
      <c r="A41" s="262" t="s">
        <v>551</v>
      </c>
      <c r="B41" s="267">
        <f>'Művház elemi'!E160</f>
        <v>0</v>
      </c>
    </row>
    <row r="42" spans="1:2" ht="10.199999999999999" x14ac:dyDescent="0.2">
      <c r="A42" s="262" t="s">
        <v>553</v>
      </c>
      <c r="B42" s="267">
        <f>'Művház elemi'!E174</f>
        <v>0</v>
      </c>
    </row>
    <row r="43" spans="1:2" ht="10.199999999999999" x14ac:dyDescent="0.2">
      <c r="A43" s="262" t="s">
        <v>555</v>
      </c>
      <c r="B43" s="267">
        <f>'Művház elemi'!E190</f>
        <v>0</v>
      </c>
    </row>
    <row r="44" spans="1:2" ht="10.199999999999999" x14ac:dyDescent="0.2">
      <c r="A44" s="262" t="s">
        <v>557</v>
      </c>
      <c r="B44" s="267">
        <f>'Művház elemi'!E196</f>
        <v>0</v>
      </c>
    </row>
    <row r="45" spans="1:2" ht="10.199999999999999" x14ac:dyDescent="0.2">
      <c r="A45" s="262" t="s">
        <v>559</v>
      </c>
      <c r="B45" s="267">
        <f>'Művház elemi'!E202</f>
        <v>0</v>
      </c>
    </row>
    <row r="46" spans="1:2" ht="10.199999999999999" x14ac:dyDescent="0.2">
      <c r="A46" s="262" t="s">
        <v>561</v>
      </c>
      <c r="B46" s="267">
        <f>'Művház elemi'!E208</f>
        <v>0</v>
      </c>
    </row>
    <row r="47" spans="1:2" ht="10.199999999999999" x14ac:dyDescent="0.2">
      <c r="A47" s="262" t="s">
        <v>564</v>
      </c>
      <c r="B47" s="263">
        <f>'Művház elemi'!N245</f>
        <v>18429534.25</v>
      </c>
    </row>
    <row r="48" spans="1:2" ht="10.199999999999999" x14ac:dyDescent="0.2">
      <c r="A48" s="264" t="s">
        <v>726</v>
      </c>
      <c r="B48" s="265">
        <f>SUM(B40:B47)</f>
        <v>18429534.25</v>
      </c>
    </row>
    <row r="51" spans="1:2" ht="10.199999999999999" hidden="1" x14ac:dyDescent="0.2">
      <c r="A51" s="261">
        <f>'Művház elemi'!F3</f>
        <v>104031</v>
      </c>
      <c r="B51" s="261"/>
    </row>
    <row r="52" spans="1:2" ht="10.199999999999999" hidden="1" x14ac:dyDescent="0.2">
      <c r="A52" s="262" t="s">
        <v>550</v>
      </c>
      <c r="B52" s="263">
        <f>'Művház elemi'!F21</f>
        <v>0</v>
      </c>
    </row>
    <row r="53" spans="1:2" ht="10.199999999999999" hidden="1" x14ac:dyDescent="0.2">
      <c r="A53" s="262" t="s">
        <v>552</v>
      </c>
      <c r="B53" s="263">
        <f>'Művház elemi'!F22</f>
        <v>0</v>
      </c>
    </row>
    <row r="54" spans="1:2" ht="10.199999999999999" hidden="1" x14ac:dyDescent="0.2">
      <c r="A54" s="262" t="s">
        <v>554</v>
      </c>
      <c r="B54" s="263">
        <f>'Művház elemi'!F47</f>
        <v>0</v>
      </c>
    </row>
    <row r="55" spans="1:2" ht="10.199999999999999" hidden="1" x14ac:dyDescent="0.2">
      <c r="A55" s="262" t="s">
        <v>556</v>
      </c>
      <c r="B55" s="263">
        <f>'Művház elemi'!F56</f>
        <v>0</v>
      </c>
    </row>
    <row r="56" spans="1:2" ht="10.199999999999999" hidden="1" x14ac:dyDescent="0.2">
      <c r="A56" s="262" t="s">
        <v>558</v>
      </c>
      <c r="B56" s="263">
        <f>'Művház elemi'!F73</f>
        <v>0</v>
      </c>
    </row>
    <row r="57" spans="1:2" ht="10.199999999999999" hidden="1" x14ac:dyDescent="0.2">
      <c r="A57" s="262" t="s">
        <v>560</v>
      </c>
      <c r="B57" s="263">
        <f>'Művház elemi'!F81</f>
        <v>0</v>
      </c>
    </row>
    <row r="58" spans="1:2" ht="10.199999999999999" hidden="1" x14ac:dyDescent="0.2">
      <c r="A58" s="262" t="s">
        <v>562</v>
      </c>
      <c r="B58" s="263">
        <f>'Művház elemi'!F86</f>
        <v>0</v>
      </c>
    </row>
    <row r="59" spans="1:2" ht="10.199999999999999" hidden="1" x14ac:dyDescent="0.2">
      <c r="A59" s="262" t="s">
        <v>563</v>
      </c>
      <c r="B59" s="263">
        <f>'Művház elemi'!F96</f>
        <v>0</v>
      </c>
    </row>
    <row r="60" spans="1:2" ht="10.199999999999999" hidden="1" x14ac:dyDescent="0.2">
      <c r="A60" s="262" t="s">
        <v>565</v>
      </c>
      <c r="B60" s="263">
        <f>'Művház elemi'!F133</f>
        <v>0</v>
      </c>
    </row>
    <row r="61" spans="1:2" ht="10.199999999999999" hidden="1" x14ac:dyDescent="0.2">
      <c r="A61" s="264" t="s">
        <v>727</v>
      </c>
      <c r="B61" s="265">
        <f>SUM(B52:B60)</f>
        <v>0</v>
      </c>
    </row>
    <row r="62" spans="1:2" ht="10.199999999999999" hidden="1" x14ac:dyDescent="0.2">
      <c r="A62" s="267"/>
      <c r="B62" s="267"/>
    </row>
    <row r="63" spans="1:2" ht="10.199999999999999" hidden="1" x14ac:dyDescent="0.2">
      <c r="A63" s="262" t="s">
        <v>549</v>
      </c>
      <c r="B63" s="267">
        <f>'Művház elemi'!F154</f>
        <v>0</v>
      </c>
    </row>
    <row r="64" spans="1:2" ht="10.199999999999999" hidden="1" x14ac:dyDescent="0.2">
      <c r="A64" s="262" t="s">
        <v>551</v>
      </c>
      <c r="B64" s="267">
        <f>'Művház elemi'!F160</f>
        <v>0</v>
      </c>
    </row>
    <row r="65" spans="1:2" ht="10.199999999999999" hidden="1" x14ac:dyDescent="0.2">
      <c r="A65" s="262" t="s">
        <v>553</v>
      </c>
      <c r="B65" s="267">
        <f>'Művház elemi'!F174</f>
        <v>0</v>
      </c>
    </row>
    <row r="66" spans="1:2" ht="10.199999999999999" hidden="1" x14ac:dyDescent="0.2">
      <c r="A66" s="262" t="s">
        <v>555</v>
      </c>
      <c r="B66" s="267">
        <f>'Művház elemi'!F190</f>
        <v>0</v>
      </c>
    </row>
    <row r="67" spans="1:2" ht="10.199999999999999" hidden="1" x14ac:dyDescent="0.2">
      <c r="A67" s="262" t="s">
        <v>557</v>
      </c>
      <c r="B67" s="267">
        <f>'Művház elemi'!F196</f>
        <v>0</v>
      </c>
    </row>
    <row r="68" spans="1:2" ht="10.199999999999999" hidden="1" x14ac:dyDescent="0.2">
      <c r="A68" s="262" t="s">
        <v>559</v>
      </c>
      <c r="B68" s="267">
        <f>'Művház elemi'!F202</f>
        <v>0</v>
      </c>
    </row>
    <row r="69" spans="1:2" ht="10.199999999999999" hidden="1" x14ac:dyDescent="0.2">
      <c r="A69" s="262" t="s">
        <v>561</v>
      </c>
      <c r="B69" s="267">
        <f>'Művház elemi'!F208</f>
        <v>0</v>
      </c>
    </row>
    <row r="70" spans="1:2" ht="10.199999999999999" hidden="1" x14ac:dyDescent="0.2">
      <c r="A70" s="262" t="s">
        <v>564</v>
      </c>
      <c r="B70" s="263">
        <f>'Művház elemi'!F227</f>
        <v>0</v>
      </c>
    </row>
    <row r="71" spans="1:2" ht="10.199999999999999" hidden="1" x14ac:dyDescent="0.2">
      <c r="A71" s="264" t="s">
        <v>726</v>
      </c>
      <c r="B71" s="265">
        <f>SUM(B63:B70)</f>
        <v>0</v>
      </c>
    </row>
    <row r="75" spans="1:2" ht="10.199999999999999" x14ac:dyDescent="0.2">
      <c r="A75" s="369" t="s">
        <v>816</v>
      </c>
      <c r="B75" s="269">
        <f>B71+B48+B25</f>
        <v>19929534.25</v>
      </c>
    </row>
    <row r="76" spans="1:2" ht="10.199999999999999" x14ac:dyDescent="0.2">
      <c r="A76" s="369" t="s">
        <v>817</v>
      </c>
      <c r="B76" s="269">
        <f>B61+B38+B15</f>
        <v>19929534.25</v>
      </c>
    </row>
  </sheetData>
  <mergeCells count="3">
    <mergeCell ref="A1:B1"/>
    <mergeCell ref="A2:B2"/>
    <mergeCell ref="A3:G3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F5C04-054D-42E3-A5B2-C03AF42EEFE7}">
  <dimension ref="A1:G76"/>
  <sheetViews>
    <sheetView topLeftCell="A4" workbookViewId="0">
      <selection activeCell="E23" sqref="E23"/>
    </sheetView>
  </sheetViews>
  <sheetFormatPr defaultColWidth="9.109375" defaultRowHeight="10.199999999999999" x14ac:dyDescent="0.2"/>
  <cols>
    <col min="1" max="1" width="52" style="258" customWidth="1"/>
    <col min="2" max="2" width="27.5546875" style="258" customWidth="1"/>
    <col min="3" max="16384" width="9.109375" style="258"/>
  </cols>
  <sheetData>
    <row r="1" spans="1:7" x14ac:dyDescent="0.2">
      <c r="A1" s="315" t="s">
        <v>725</v>
      </c>
      <c r="B1" s="315"/>
      <c r="C1" s="257"/>
      <c r="D1" s="257"/>
      <c r="E1" s="257"/>
      <c r="F1" s="257"/>
      <c r="G1" s="257"/>
    </row>
    <row r="2" spans="1:7" x14ac:dyDescent="0.2">
      <c r="A2" s="316" t="s">
        <v>824</v>
      </c>
      <c r="B2" s="316"/>
      <c r="C2" s="259"/>
      <c r="D2" s="259"/>
      <c r="E2" s="259"/>
      <c r="F2" s="259"/>
      <c r="G2" s="259"/>
    </row>
    <row r="3" spans="1:7" x14ac:dyDescent="0.2">
      <c r="A3" s="314"/>
      <c r="B3" s="314"/>
      <c r="C3" s="314"/>
      <c r="D3" s="314"/>
      <c r="E3" s="314"/>
      <c r="F3" s="314"/>
      <c r="G3" s="314"/>
    </row>
    <row r="4" spans="1:7" x14ac:dyDescent="0.2">
      <c r="A4" s="291"/>
      <c r="B4" s="291"/>
      <c r="C4" s="291"/>
      <c r="D4" s="291"/>
      <c r="E4" s="291"/>
      <c r="F4" s="291"/>
      <c r="G4" s="291"/>
    </row>
    <row r="5" spans="1:7" x14ac:dyDescent="0.2">
      <c r="A5" s="261" t="str">
        <f>'Könyvtár elemi'!D3</f>
        <v>082044</v>
      </c>
      <c r="B5" s="261"/>
      <c r="C5" s="291"/>
      <c r="D5" s="291"/>
      <c r="E5" s="291"/>
      <c r="F5" s="291"/>
      <c r="G5" s="291"/>
    </row>
    <row r="6" spans="1:7" x14ac:dyDescent="0.2">
      <c r="A6" s="262" t="s">
        <v>550</v>
      </c>
      <c r="B6" s="263">
        <f>'Könyvtár elemi'!D21</f>
        <v>9752844</v>
      </c>
    </row>
    <row r="7" spans="1:7" x14ac:dyDescent="0.2">
      <c r="A7" s="262" t="s">
        <v>552</v>
      </c>
      <c r="B7" s="263">
        <f>'Könyvtár elemi'!D22</f>
        <v>1285040.22</v>
      </c>
    </row>
    <row r="8" spans="1:7" x14ac:dyDescent="0.2">
      <c r="A8" s="262" t="s">
        <v>554</v>
      </c>
      <c r="B8" s="263">
        <f>'Könyvtár elemi'!D47</f>
        <v>1310000</v>
      </c>
    </row>
    <row r="9" spans="1:7" x14ac:dyDescent="0.2">
      <c r="A9" s="262" t="s">
        <v>556</v>
      </c>
      <c r="B9" s="263">
        <f>'Könyvtár elemi'!D56</f>
        <v>0</v>
      </c>
    </row>
    <row r="10" spans="1:7" x14ac:dyDescent="0.2">
      <c r="A10" s="262" t="s">
        <v>558</v>
      </c>
      <c r="B10" s="263">
        <f>'Könyvtár elemi'!D73</f>
        <v>0</v>
      </c>
    </row>
    <row r="11" spans="1:7" x14ac:dyDescent="0.2">
      <c r="A11" s="262" t="s">
        <v>560</v>
      </c>
      <c r="B11" s="263">
        <f>'Könyvtár elemi'!D81</f>
        <v>0</v>
      </c>
    </row>
    <row r="12" spans="1:7" x14ac:dyDescent="0.2">
      <c r="A12" s="262" t="s">
        <v>562</v>
      </c>
      <c r="B12" s="263">
        <f>'Könyvtár elemi'!D86</f>
        <v>0</v>
      </c>
    </row>
    <row r="13" spans="1:7" x14ac:dyDescent="0.2">
      <c r="A13" s="262" t="s">
        <v>563</v>
      </c>
      <c r="B13" s="263">
        <f>'Könyvtár elemi'!D96</f>
        <v>0</v>
      </c>
    </row>
    <row r="14" spans="1:7" x14ac:dyDescent="0.2">
      <c r="A14" s="262" t="s">
        <v>565</v>
      </c>
      <c r="B14" s="263">
        <f>'Könyvtár elemi'!D133</f>
        <v>0</v>
      </c>
    </row>
    <row r="15" spans="1:7" s="266" customFormat="1" x14ac:dyDescent="0.2">
      <c r="A15" s="264" t="s">
        <v>727</v>
      </c>
      <c r="B15" s="265">
        <f>SUM(B6:B14)</f>
        <v>12347884.220000001</v>
      </c>
    </row>
    <row r="16" spans="1:7" x14ac:dyDescent="0.2">
      <c r="A16" s="267"/>
      <c r="B16" s="267"/>
    </row>
    <row r="17" spans="1:2" x14ac:dyDescent="0.2">
      <c r="A17" s="262" t="s">
        <v>549</v>
      </c>
      <c r="B17" s="267">
        <f>'Könyvtár elemi'!D154</f>
        <v>0</v>
      </c>
    </row>
    <row r="18" spans="1:2" x14ac:dyDescent="0.2">
      <c r="A18" s="262" t="s">
        <v>551</v>
      </c>
      <c r="B18" s="267">
        <f>'Könyvtár elemi'!D160</f>
        <v>0</v>
      </c>
    </row>
    <row r="19" spans="1:2" x14ac:dyDescent="0.2">
      <c r="A19" s="262" t="s">
        <v>553</v>
      </c>
      <c r="B19" s="267">
        <f>'Könyvtár elemi'!D174</f>
        <v>0</v>
      </c>
    </row>
    <row r="20" spans="1:2" x14ac:dyDescent="0.2">
      <c r="A20" s="262" t="s">
        <v>555</v>
      </c>
      <c r="B20" s="267">
        <f>'Könyvtár elemi'!D190</f>
        <v>450000</v>
      </c>
    </row>
    <row r="21" spans="1:2" x14ac:dyDescent="0.2">
      <c r="A21" s="262" t="s">
        <v>557</v>
      </c>
      <c r="B21" s="267">
        <f>'Könyvtár elemi'!D196</f>
        <v>0</v>
      </c>
    </row>
    <row r="22" spans="1:2" x14ac:dyDescent="0.2">
      <c r="A22" s="262" t="s">
        <v>559</v>
      </c>
      <c r="B22" s="267">
        <f>'Könyvtár elemi'!D202</f>
        <v>0</v>
      </c>
    </row>
    <row r="23" spans="1:2" x14ac:dyDescent="0.2">
      <c r="A23" s="262" t="s">
        <v>561</v>
      </c>
      <c r="B23" s="267">
        <f>'Könyvtár elemi'!D208</f>
        <v>0</v>
      </c>
    </row>
    <row r="24" spans="1:2" x14ac:dyDescent="0.2">
      <c r="A24" s="262" t="s">
        <v>564</v>
      </c>
      <c r="B24" s="267"/>
    </row>
    <row r="25" spans="1:2" s="266" customFormat="1" x14ac:dyDescent="0.2">
      <c r="A25" s="264" t="s">
        <v>726</v>
      </c>
      <c r="B25" s="268">
        <f>SUM(B17:B24)</f>
        <v>450000</v>
      </c>
    </row>
    <row r="28" spans="1:2" x14ac:dyDescent="0.2">
      <c r="A28" s="261" t="str">
        <f>'Könyvtár elemi'!E3</f>
        <v>082042</v>
      </c>
      <c r="B28" s="261"/>
    </row>
    <row r="29" spans="1:2" x14ac:dyDescent="0.2">
      <c r="A29" s="262" t="s">
        <v>550</v>
      </c>
      <c r="B29" s="263">
        <f>'Könyvtár elemi'!E21</f>
        <v>0</v>
      </c>
    </row>
    <row r="30" spans="1:2" x14ac:dyDescent="0.2">
      <c r="A30" s="262" t="s">
        <v>552</v>
      </c>
      <c r="B30" s="263">
        <f>'Könyvtár elemi'!E22</f>
        <v>0</v>
      </c>
    </row>
    <row r="31" spans="1:2" x14ac:dyDescent="0.2">
      <c r="A31" s="262" t="s">
        <v>554</v>
      </c>
      <c r="B31" s="263">
        <f>'Könyvtár elemi'!E47</f>
        <v>0</v>
      </c>
    </row>
    <row r="32" spans="1:2" x14ac:dyDescent="0.2">
      <c r="A32" s="262" t="s">
        <v>556</v>
      </c>
      <c r="B32" s="263">
        <f>'Könyvtár elemi'!E56</f>
        <v>0</v>
      </c>
    </row>
    <row r="33" spans="1:2" x14ac:dyDescent="0.2">
      <c r="A33" s="262" t="s">
        <v>558</v>
      </c>
      <c r="B33" s="263">
        <f>'Könyvtár elemi'!E73</f>
        <v>0</v>
      </c>
    </row>
    <row r="34" spans="1:2" x14ac:dyDescent="0.2">
      <c r="A34" s="262" t="s">
        <v>560</v>
      </c>
      <c r="B34" s="263">
        <f>'Könyvtár elemi'!E81</f>
        <v>0</v>
      </c>
    </row>
    <row r="35" spans="1:2" x14ac:dyDescent="0.2">
      <c r="A35" s="262" t="s">
        <v>562</v>
      </c>
      <c r="B35" s="263">
        <f>'Könyvtár elemi'!E86</f>
        <v>0</v>
      </c>
    </row>
    <row r="36" spans="1:2" x14ac:dyDescent="0.2">
      <c r="A36" s="262" t="s">
        <v>563</v>
      </c>
      <c r="B36" s="263">
        <f>'Könyvtár elemi'!E96</f>
        <v>0</v>
      </c>
    </row>
    <row r="37" spans="1:2" x14ac:dyDescent="0.2">
      <c r="A37" s="262" t="s">
        <v>565</v>
      </c>
      <c r="B37" s="263">
        <f>'Könyvtár elemi'!E133</f>
        <v>0</v>
      </c>
    </row>
    <row r="38" spans="1:2" x14ac:dyDescent="0.2">
      <c r="A38" s="264" t="s">
        <v>727</v>
      </c>
      <c r="B38" s="265">
        <f>SUM(B29:B37)</f>
        <v>0</v>
      </c>
    </row>
    <row r="39" spans="1:2" x14ac:dyDescent="0.2">
      <c r="A39" s="267"/>
      <c r="B39" s="267"/>
    </row>
    <row r="40" spans="1:2" x14ac:dyDescent="0.2">
      <c r="A40" s="262" t="s">
        <v>549</v>
      </c>
      <c r="B40" s="267">
        <f>'Könyvtár elemi'!E154</f>
        <v>0</v>
      </c>
    </row>
    <row r="41" spans="1:2" x14ac:dyDescent="0.2">
      <c r="A41" s="262" t="s">
        <v>551</v>
      </c>
      <c r="B41" s="267">
        <f>'Könyvtár elemi'!E160</f>
        <v>0</v>
      </c>
    </row>
    <row r="42" spans="1:2" x14ac:dyDescent="0.2">
      <c r="A42" s="262" t="s">
        <v>553</v>
      </c>
      <c r="B42" s="267">
        <f>'Könyvtár elemi'!E174</f>
        <v>0</v>
      </c>
    </row>
    <row r="43" spans="1:2" x14ac:dyDescent="0.2">
      <c r="A43" s="262" t="s">
        <v>555</v>
      </c>
      <c r="B43" s="267">
        <f>'Könyvtár elemi'!E190</f>
        <v>0</v>
      </c>
    </row>
    <row r="44" spans="1:2" x14ac:dyDescent="0.2">
      <c r="A44" s="262" t="s">
        <v>557</v>
      </c>
      <c r="B44" s="267">
        <f>'Könyvtár elemi'!E196</f>
        <v>0</v>
      </c>
    </row>
    <row r="45" spans="1:2" x14ac:dyDescent="0.2">
      <c r="A45" s="262" t="s">
        <v>559</v>
      </c>
      <c r="B45" s="267">
        <f>'Könyvtár elemi'!E202</f>
        <v>0</v>
      </c>
    </row>
    <row r="46" spans="1:2" x14ac:dyDescent="0.2">
      <c r="A46" s="262" t="s">
        <v>561</v>
      </c>
      <c r="B46" s="267">
        <f>'Könyvtár elemi'!E208</f>
        <v>0</v>
      </c>
    </row>
    <row r="47" spans="1:2" x14ac:dyDescent="0.2">
      <c r="A47" s="262" t="s">
        <v>564</v>
      </c>
      <c r="B47" s="263">
        <f>'Könyvtár elemi'!N245</f>
        <v>11897884.220000001</v>
      </c>
    </row>
    <row r="48" spans="1:2" x14ac:dyDescent="0.2">
      <c r="A48" s="264" t="s">
        <v>726</v>
      </c>
      <c r="B48" s="265">
        <f>SUM(B40:B47)</f>
        <v>11897884.220000001</v>
      </c>
    </row>
    <row r="51" spans="1:2" hidden="1" x14ac:dyDescent="0.2">
      <c r="A51" s="261">
        <f>'Könyvtár elemi'!F3</f>
        <v>104031</v>
      </c>
      <c r="B51" s="261"/>
    </row>
    <row r="52" spans="1:2" hidden="1" x14ac:dyDescent="0.2">
      <c r="A52" s="262" t="s">
        <v>550</v>
      </c>
      <c r="B52" s="263">
        <f>'Könyvtár elemi'!F21</f>
        <v>0</v>
      </c>
    </row>
    <row r="53" spans="1:2" hidden="1" x14ac:dyDescent="0.2">
      <c r="A53" s="262" t="s">
        <v>552</v>
      </c>
      <c r="B53" s="263">
        <f>'Könyvtár elemi'!F22</f>
        <v>0</v>
      </c>
    </row>
    <row r="54" spans="1:2" hidden="1" x14ac:dyDescent="0.2">
      <c r="A54" s="262" t="s">
        <v>554</v>
      </c>
      <c r="B54" s="263">
        <f>'Könyvtár elemi'!F47</f>
        <v>0</v>
      </c>
    </row>
    <row r="55" spans="1:2" hidden="1" x14ac:dyDescent="0.2">
      <c r="A55" s="262" t="s">
        <v>556</v>
      </c>
      <c r="B55" s="263">
        <f>'Könyvtár elemi'!F56</f>
        <v>0</v>
      </c>
    </row>
    <row r="56" spans="1:2" hidden="1" x14ac:dyDescent="0.2">
      <c r="A56" s="262" t="s">
        <v>558</v>
      </c>
      <c r="B56" s="263">
        <f>'Könyvtár elemi'!F73</f>
        <v>0</v>
      </c>
    </row>
    <row r="57" spans="1:2" hidden="1" x14ac:dyDescent="0.2">
      <c r="A57" s="262" t="s">
        <v>560</v>
      </c>
      <c r="B57" s="263">
        <f>'Könyvtár elemi'!F81</f>
        <v>0</v>
      </c>
    </row>
    <row r="58" spans="1:2" hidden="1" x14ac:dyDescent="0.2">
      <c r="A58" s="262" t="s">
        <v>562</v>
      </c>
      <c r="B58" s="263">
        <f>'Könyvtár elemi'!F86</f>
        <v>0</v>
      </c>
    </row>
    <row r="59" spans="1:2" hidden="1" x14ac:dyDescent="0.2">
      <c r="A59" s="262" t="s">
        <v>563</v>
      </c>
      <c r="B59" s="263">
        <f>'Könyvtár elemi'!F96</f>
        <v>0</v>
      </c>
    </row>
    <row r="60" spans="1:2" hidden="1" x14ac:dyDescent="0.2">
      <c r="A60" s="262" t="s">
        <v>565</v>
      </c>
      <c r="B60" s="263">
        <f>'Könyvtár elemi'!F133</f>
        <v>0</v>
      </c>
    </row>
    <row r="61" spans="1:2" hidden="1" x14ac:dyDescent="0.2">
      <c r="A61" s="264" t="s">
        <v>727</v>
      </c>
      <c r="B61" s="265">
        <f>SUM(B52:B60)</f>
        <v>0</v>
      </c>
    </row>
    <row r="62" spans="1:2" hidden="1" x14ac:dyDescent="0.2">
      <c r="A62" s="267"/>
      <c r="B62" s="267"/>
    </row>
    <row r="63" spans="1:2" hidden="1" x14ac:dyDescent="0.2">
      <c r="A63" s="262" t="s">
        <v>549</v>
      </c>
      <c r="B63" s="267">
        <f>'Könyvtár elemi'!F154</f>
        <v>0</v>
      </c>
    </row>
    <row r="64" spans="1:2" hidden="1" x14ac:dyDescent="0.2">
      <c r="A64" s="262" t="s">
        <v>551</v>
      </c>
      <c r="B64" s="267">
        <f>'Könyvtár elemi'!F160</f>
        <v>0</v>
      </c>
    </row>
    <row r="65" spans="1:2" hidden="1" x14ac:dyDescent="0.2">
      <c r="A65" s="262" t="s">
        <v>553</v>
      </c>
      <c r="B65" s="267">
        <f>'Könyvtár elemi'!F174</f>
        <v>0</v>
      </c>
    </row>
    <row r="66" spans="1:2" hidden="1" x14ac:dyDescent="0.2">
      <c r="A66" s="262" t="s">
        <v>555</v>
      </c>
      <c r="B66" s="267">
        <f>'Könyvtár elemi'!F190</f>
        <v>0</v>
      </c>
    </row>
    <row r="67" spans="1:2" hidden="1" x14ac:dyDescent="0.2">
      <c r="A67" s="262" t="s">
        <v>557</v>
      </c>
      <c r="B67" s="267">
        <f>'Könyvtár elemi'!F196</f>
        <v>0</v>
      </c>
    </row>
    <row r="68" spans="1:2" hidden="1" x14ac:dyDescent="0.2">
      <c r="A68" s="262" t="s">
        <v>559</v>
      </c>
      <c r="B68" s="267">
        <f>'Könyvtár elemi'!F202</f>
        <v>0</v>
      </c>
    </row>
    <row r="69" spans="1:2" hidden="1" x14ac:dyDescent="0.2">
      <c r="A69" s="262" t="s">
        <v>561</v>
      </c>
      <c r="B69" s="267">
        <f>'Könyvtár elemi'!F208</f>
        <v>0</v>
      </c>
    </row>
    <row r="70" spans="1:2" hidden="1" x14ac:dyDescent="0.2">
      <c r="A70" s="262" t="s">
        <v>564</v>
      </c>
      <c r="B70" s="263">
        <f>'Könyvtár elemi'!F227</f>
        <v>0</v>
      </c>
    </row>
    <row r="71" spans="1:2" hidden="1" x14ac:dyDescent="0.2">
      <c r="A71" s="264" t="s">
        <v>726</v>
      </c>
      <c r="B71" s="265">
        <f>SUM(B63:B70)</f>
        <v>0</v>
      </c>
    </row>
    <row r="75" spans="1:2" x14ac:dyDescent="0.2">
      <c r="A75" s="369" t="s">
        <v>816</v>
      </c>
      <c r="B75" s="269">
        <f>B71+B48+B25</f>
        <v>12347884.220000001</v>
      </c>
    </row>
    <row r="76" spans="1:2" x14ac:dyDescent="0.2">
      <c r="A76" s="369" t="s">
        <v>817</v>
      </c>
      <c r="B76" s="269">
        <f>B61+B38+B15</f>
        <v>12347884.220000001</v>
      </c>
    </row>
  </sheetData>
  <mergeCells count="3">
    <mergeCell ref="A3:G3"/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0CC7E-C4B1-485E-887A-042E56B688F9}">
  <dimension ref="A2:G399"/>
  <sheetViews>
    <sheetView workbookViewId="0">
      <selection activeCell="B8" sqref="B8"/>
    </sheetView>
  </sheetViews>
  <sheetFormatPr defaultColWidth="9.109375" defaultRowHeight="10.199999999999999" x14ac:dyDescent="0.2"/>
  <cols>
    <col min="1" max="1" width="57.6640625" style="258" customWidth="1"/>
    <col min="2" max="2" width="27.5546875" style="269" customWidth="1"/>
    <col min="3" max="16384" width="9.109375" style="258"/>
  </cols>
  <sheetData>
    <row r="2" spans="1:7" ht="44.25" customHeight="1" x14ac:dyDescent="0.2">
      <c r="A2" s="317" t="s">
        <v>725</v>
      </c>
      <c r="B2" s="317"/>
      <c r="C2" s="257"/>
      <c r="D2" s="257"/>
      <c r="E2" s="257"/>
      <c r="F2" s="257"/>
      <c r="G2" s="257"/>
    </row>
    <row r="3" spans="1:7" x14ac:dyDescent="0.2">
      <c r="A3" s="316" t="s">
        <v>825</v>
      </c>
      <c r="B3" s="316"/>
      <c r="C3" s="259"/>
      <c r="D3" s="259"/>
      <c r="E3" s="259"/>
      <c r="F3" s="259"/>
      <c r="G3" s="259"/>
    </row>
    <row r="4" spans="1:7" x14ac:dyDescent="0.2">
      <c r="A4" s="314"/>
      <c r="B4" s="314"/>
      <c r="C4" s="314"/>
      <c r="D4" s="314"/>
      <c r="E4" s="314"/>
      <c r="F4" s="314"/>
      <c r="G4" s="314"/>
    </row>
    <row r="5" spans="1:7" x14ac:dyDescent="0.2">
      <c r="A5" s="260"/>
      <c r="B5" s="270"/>
      <c r="C5" s="260"/>
      <c r="D5" s="260"/>
      <c r="E5" s="260"/>
      <c r="F5" s="260"/>
      <c r="G5" s="260"/>
    </row>
    <row r="8" spans="1:7" x14ac:dyDescent="0.2">
      <c r="A8" s="261" t="str">
        <f>'Ök elemi'!E1</f>
        <v>011130</v>
      </c>
      <c r="B8" s="271"/>
    </row>
    <row r="9" spans="1:7" x14ac:dyDescent="0.2">
      <c r="A9" s="262" t="s">
        <v>550</v>
      </c>
      <c r="B9" s="263">
        <f>'Ök elemi'!E21</f>
        <v>45183120</v>
      </c>
    </row>
    <row r="10" spans="1:7" x14ac:dyDescent="0.2">
      <c r="A10" s="262" t="s">
        <v>552</v>
      </c>
      <c r="B10" s="263">
        <f>'Ök elemi'!E22</f>
        <v>6099721</v>
      </c>
    </row>
    <row r="11" spans="1:7" x14ac:dyDescent="0.2">
      <c r="A11" s="262" t="s">
        <v>554</v>
      </c>
      <c r="B11" s="263">
        <f>'Ök elemi'!E47</f>
        <v>2090000</v>
      </c>
    </row>
    <row r="12" spans="1:7" x14ac:dyDescent="0.2">
      <c r="A12" s="262" t="s">
        <v>556</v>
      </c>
      <c r="B12" s="263">
        <f>'Ök elemi'!E56</f>
        <v>0</v>
      </c>
    </row>
    <row r="13" spans="1:7" x14ac:dyDescent="0.2">
      <c r="A13" s="262" t="s">
        <v>558</v>
      </c>
      <c r="B13" s="263">
        <f>'Ök elemi'!E73</f>
        <v>3000000</v>
      </c>
    </row>
    <row r="14" spans="1:7" x14ac:dyDescent="0.2">
      <c r="A14" s="262" t="s">
        <v>560</v>
      </c>
      <c r="B14" s="263">
        <f>'Ök elemi'!E81</f>
        <v>0</v>
      </c>
    </row>
    <row r="15" spans="1:7" x14ac:dyDescent="0.2">
      <c r="A15" s="262" t="s">
        <v>562</v>
      </c>
      <c r="B15" s="263">
        <f>'Ök elemi'!E86</f>
        <v>0</v>
      </c>
    </row>
    <row r="16" spans="1:7" x14ac:dyDescent="0.2">
      <c r="A16" s="262" t="s">
        <v>563</v>
      </c>
      <c r="B16" s="263">
        <f>'Ök elemi'!E96</f>
        <v>0</v>
      </c>
    </row>
    <row r="17" spans="1:2" x14ac:dyDescent="0.2">
      <c r="A17" s="262" t="s">
        <v>565</v>
      </c>
      <c r="B17" s="263">
        <f>'Ök elemi'!E133</f>
        <v>0</v>
      </c>
    </row>
    <row r="18" spans="1:2" x14ac:dyDescent="0.2">
      <c r="A18" s="264" t="s">
        <v>727</v>
      </c>
      <c r="B18" s="265">
        <f>SUM(B9:B17)</f>
        <v>56372841</v>
      </c>
    </row>
    <row r="19" spans="1:2" x14ac:dyDescent="0.2">
      <c r="A19" s="267"/>
      <c r="B19" s="263"/>
    </row>
    <row r="20" spans="1:2" x14ac:dyDescent="0.2">
      <c r="A20" s="262" t="s">
        <v>549</v>
      </c>
      <c r="B20" s="263">
        <f>'Ök elemi'!E154</f>
        <v>0</v>
      </c>
    </row>
    <row r="21" spans="1:2" x14ac:dyDescent="0.2">
      <c r="A21" s="262" t="s">
        <v>551</v>
      </c>
      <c r="B21" s="263">
        <f>'Ök elemi'!E160</f>
        <v>0</v>
      </c>
    </row>
    <row r="22" spans="1:2" x14ac:dyDescent="0.2">
      <c r="A22" s="262" t="s">
        <v>553</v>
      </c>
      <c r="B22" s="263">
        <f>'Ök elemi'!E174</f>
        <v>0</v>
      </c>
    </row>
    <row r="23" spans="1:2" x14ac:dyDescent="0.2">
      <c r="A23" s="262" t="s">
        <v>555</v>
      </c>
      <c r="B23" s="263">
        <f>'Ök elemi'!E190</f>
        <v>0</v>
      </c>
    </row>
    <row r="24" spans="1:2" x14ac:dyDescent="0.2">
      <c r="A24" s="262" t="s">
        <v>557</v>
      </c>
      <c r="B24" s="263">
        <f>'Ök elemi'!E196</f>
        <v>0</v>
      </c>
    </row>
    <row r="25" spans="1:2" x14ac:dyDescent="0.2">
      <c r="A25" s="262" t="s">
        <v>559</v>
      </c>
      <c r="B25" s="263">
        <f>'Ök elemi'!E202</f>
        <v>20597750</v>
      </c>
    </row>
    <row r="26" spans="1:2" x14ac:dyDescent="0.2">
      <c r="A26" s="262" t="s">
        <v>561</v>
      </c>
      <c r="B26" s="263">
        <f>'Ök elemi'!E208</f>
        <v>0</v>
      </c>
    </row>
    <row r="27" spans="1:2" x14ac:dyDescent="0.2">
      <c r="A27" s="262" t="s">
        <v>564</v>
      </c>
      <c r="B27" s="263">
        <f>'Ök elemi'!E245</f>
        <v>0</v>
      </c>
    </row>
    <row r="28" spans="1:2" x14ac:dyDescent="0.2">
      <c r="A28" s="264" t="s">
        <v>726</v>
      </c>
      <c r="B28" s="265">
        <f>SUM(B20:B27)</f>
        <v>20597750</v>
      </c>
    </row>
    <row r="31" spans="1:2" x14ac:dyDescent="0.2">
      <c r="A31" s="261" t="str">
        <f>'Ök elemi'!F1</f>
        <v>013320</v>
      </c>
      <c r="B31" s="271"/>
    </row>
    <row r="32" spans="1:2" x14ac:dyDescent="0.2">
      <c r="A32" s="262" t="s">
        <v>550</v>
      </c>
      <c r="B32" s="263">
        <f>'Ök elemi'!F21</f>
        <v>0</v>
      </c>
    </row>
    <row r="33" spans="1:2" x14ac:dyDescent="0.2">
      <c r="A33" s="262" t="s">
        <v>552</v>
      </c>
      <c r="B33" s="263">
        <f>'Ök elemi'!F22</f>
        <v>0</v>
      </c>
    </row>
    <row r="34" spans="1:2" x14ac:dyDescent="0.2">
      <c r="A34" s="262" t="s">
        <v>554</v>
      </c>
      <c r="B34" s="263">
        <f>'Ök elemi'!F47</f>
        <v>0</v>
      </c>
    </row>
    <row r="35" spans="1:2" x14ac:dyDescent="0.2">
      <c r="A35" s="262" t="s">
        <v>556</v>
      </c>
      <c r="B35" s="263">
        <f>'Ök elemi'!F56</f>
        <v>0</v>
      </c>
    </row>
    <row r="36" spans="1:2" x14ac:dyDescent="0.2">
      <c r="A36" s="262" t="s">
        <v>558</v>
      </c>
      <c r="B36" s="263">
        <f>'Ök elemi'!F73</f>
        <v>0</v>
      </c>
    </row>
    <row r="37" spans="1:2" x14ac:dyDescent="0.2">
      <c r="A37" s="262" t="s">
        <v>560</v>
      </c>
      <c r="B37" s="263">
        <f>'Ök elemi'!F81</f>
        <v>0</v>
      </c>
    </row>
    <row r="38" spans="1:2" x14ac:dyDescent="0.2">
      <c r="A38" s="262" t="s">
        <v>562</v>
      </c>
      <c r="B38" s="263">
        <f>'Ök elemi'!F86</f>
        <v>0</v>
      </c>
    </row>
    <row r="39" spans="1:2" x14ac:dyDescent="0.2">
      <c r="A39" s="262" t="s">
        <v>563</v>
      </c>
      <c r="B39" s="263">
        <f>'Ök elemi'!F96</f>
        <v>0</v>
      </c>
    </row>
    <row r="40" spans="1:2" x14ac:dyDescent="0.2">
      <c r="A40" s="262" t="s">
        <v>565</v>
      </c>
      <c r="B40" s="263">
        <f>'Ök elemi'!F133</f>
        <v>0</v>
      </c>
    </row>
    <row r="41" spans="1:2" x14ac:dyDescent="0.2">
      <c r="A41" s="264" t="s">
        <v>727</v>
      </c>
      <c r="B41" s="265">
        <f>SUM(B32:B40)</f>
        <v>0</v>
      </c>
    </row>
    <row r="42" spans="1:2" x14ac:dyDescent="0.2">
      <c r="A42" s="267"/>
      <c r="B42" s="263"/>
    </row>
    <row r="43" spans="1:2" x14ac:dyDescent="0.2">
      <c r="A43" s="262" t="s">
        <v>549</v>
      </c>
      <c r="B43" s="263">
        <f>'Ök elemi'!F154</f>
        <v>0</v>
      </c>
    </row>
    <row r="44" spans="1:2" x14ac:dyDescent="0.2">
      <c r="A44" s="262" t="s">
        <v>551</v>
      </c>
      <c r="B44" s="263">
        <f>'Ök elemi'!F160</f>
        <v>0</v>
      </c>
    </row>
    <row r="45" spans="1:2" x14ac:dyDescent="0.2">
      <c r="A45" s="262" t="s">
        <v>553</v>
      </c>
      <c r="B45" s="263">
        <f>'Ök elemi'!F174</f>
        <v>0</v>
      </c>
    </row>
    <row r="46" spans="1:2" x14ac:dyDescent="0.2">
      <c r="A46" s="262" t="s">
        <v>555</v>
      </c>
      <c r="B46" s="263">
        <f>'Ök elemi'!F190</f>
        <v>0</v>
      </c>
    </row>
    <row r="47" spans="1:2" x14ac:dyDescent="0.2">
      <c r="A47" s="262" t="s">
        <v>557</v>
      </c>
      <c r="B47" s="263">
        <f>'Ök elemi'!F196</f>
        <v>0</v>
      </c>
    </row>
    <row r="48" spans="1:2" x14ac:dyDescent="0.2">
      <c r="A48" s="262" t="s">
        <v>559</v>
      </c>
      <c r="B48" s="263">
        <f>'Ök elemi'!F202</f>
        <v>0</v>
      </c>
    </row>
    <row r="49" spans="1:2" x14ac:dyDescent="0.2">
      <c r="A49" s="262" t="s">
        <v>561</v>
      </c>
      <c r="B49" s="263">
        <f>'Ök elemi'!F208</f>
        <v>0</v>
      </c>
    </row>
    <row r="50" spans="1:2" x14ac:dyDescent="0.2">
      <c r="A50" s="262" t="s">
        <v>564</v>
      </c>
      <c r="B50" s="263">
        <f>'Ök elemi'!F245</f>
        <v>0</v>
      </c>
    </row>
    <row r="51" spans="1:2" x14ac:dyDescent="0.2">
      <c r="A51" s="264" t="s">
        <v>726</v>
      </c>
      <c r="B51" s="265">
        <f>SUM(B43:B50)</f>
        <v>0</v>
      </c>
    </row>
    <row r="54" spans="1:2" x14ac:dyDescent="0.2">
      <c r="A54" s="261" t="str">
        <f>'Ök elemi'!G1</f>
        <v>013350</v>
      </c>
      <c r="B54" s="271"/>
    </row>
    <row r="55" spans="1:2" x14ac:dyDescent="0.2">
      <c r="A55" s="262" t="s">
        <v>550</v>
      </c>
      <c r="B55" s="263">
        <f>'Ök elemi'!G21</f>
        <v>0</v>
      </c>
    </row>
    <row r="56" spans="1:2" x14ac:dyDescent="0.2">
      <c r="A56" s="262" t="s">
        <v>552</v>
      </c>
      <c r="B56" s="263">
        <f>'Ök elemi'!G22</f>
        <v>0</v>
      </c>
    </row>
    <row r="57" spans="1:2" x14ac:dyDescent="0.2">
      <c r="A57" s="262" t="s">
        <v>554</v>
      </c>
      <c r="B57" s="263">
        <f>'Ök elemi'!G47</f>
        <v>14060000</v>
      </c>
    </row>
    <row r="58" spans="1:2" x14ac:dyDescent="0.2">
      <c r="A58" s="262" t="s">
        <v>556</v>
      </c>
      <c r="B58" s="263">
        <f>'Ök elemi'!G56</f>
        <v>0</v>
      </c>
    </row>
    <row r="59" spans="1:2" x14ac:dyDescent="0.2">
      <c r="A59" s="262" t="s">
        <v>558</v>
      </c>
      <c r="B59" s="263">
        <f>'Ök elemi'!G73</f>
        <v>0</v>
      </c>
    </row>
    <row r="60" spans="1:2" x14ac:dyDescent="0.2">
      <c r="A60" s="262" t="s">
        <v>560</v>
      </c>
      <c r="B60" s="263">
        <f>'Ök elemi'!G81</f>
        <v>0</v>
      </c>
    </row>
    <row r="61" spans="1:2" x14ac:dyDescent="0.2">
      <c r="A61" s="262" t="s">
        <v>562</v>
      </c>
      <c r="B61" s="263">
        <f>'Ök elemi'!G86</f>
        <v>0</v>
      </c>
    </row>
    <row r="62" spans="1:2" x14ac:dyDescent="0.2">
      <c r="A62" s="262" t="s">
        <v>563</v>
      </c>
      <c r="B62" s="263">
        <f>'Ök elemi'!G96</f>
        <v>0</v>
      </c>
    </row>
    <row r="63" spans="1:2" x14ac:dyDescent="0.2">
      <c r="A63" s="262" t="s">
        <v>565</v>
      </c>
      <c r="B63" s="263">
        <f>'Ök elemi'!G133</f>
        <v>0</v>
      </c>
    </row>
    <row r="64" spans="1:2" x14ac:dyDescent="0.2">
      <c r="A64" s="264" t="s">
        <v>727</v>
      </c>
      <c r="B64" s="265">
        <f>SUM(B55:B63)</f>
        <v>14060000</v>
      </c>
    </row>
    <row r="65" spans="1:2" x14ac:dyDescent="0.2">
      <c r="A65" s="267"/>
      <c r="B65" s="263"/>
    </row>
    <row r="66" spans="1:2" x14ac:dyDescent="0.2">
      <c r="A66" s="262" t="s">
        <v>549</v>
      </c>
      <c r="B66" s="263">
        <f>'Ök elemi'!G154</f>
        <v>0</v>
      </c>
    </row>
    <row r="67" spans="1:2" x14ac:dyDescent="0.2">
      <c r="A67" s="262" t="s">
        <v>551</v>
      </c>
      <c r="B67" s="263">
        <f>'Ök elemi'!G160</f>
        <v>0</v>
      </c>
    </row>
    <row r="68" spans="1:2" x14ac:dyDescent="0.2">
      <c r="A68" s="262" t="s">
        <v>553</v>
      </c>
      <c r="B68" s="263">
        <f>'Ök elemi'!G174</f>
        <v>0</v>
      </c>
    </row>
    <row r="69" spans="1:2" x14ac:dyDescent="0.2">
      <c r="A69" s="262" t="s">
        <v>555</v>
      </c>
      <c r="B69" s="263">
        <f>'Ök elemi'!G190</f>
        <v>14800000</v>
      </c>
    </row>
    <row r="70" spans="1:2" x14ac:dyDescent="0.2">
      <c r="A70" s="262" t="s">
        <v>557</v>
      </c>
      <c r="B70" s="263">
        <f>'Ök elemi'!G196</f>
        <v>11000000</v>
      </c>
    </row>
    <row r="71" spans="1:2" x14ac:dyDescent="0.2">
      <c r="A71" s="262" t="s">
        <v>559</v>
      </c>
      <c r="B71" s="263">
        <f>'Ök elemi'!G202</f>
        <v>0</v>
      </c>
    </row>
    <row r="72" spans="1:2" x14ac:dyDescent="0.2">
      <c r="A72" s="262" t="s">
        <v>561</v>
      </c>
      <c r="B72" s="263">
        <f>'Ök elemi'!G208</f>
        <v>0</v>
      </c>
    </row>
    <row r="73" spans="1:2" x14ac:dyDescent="0.2">
      <c r="A73" s="262" t="s">
        <v>564</v>
      </c>
      <c r="B73" s="263">
        <f>'Ök elemi'!G245</f>
        <v>0</v>
      </c>
    </row>
    <row r="74" spans="1:2" x14ac:dyDescent="0.2">
      <c r="A74" s="264" t="s">
        <v>726</v>
      </c>
      <c r="B74" s="265">
        <f>SUM(B66:B73)</f>
        <v>25800000</v>
      </c>
    </row>
    <row r="77" spans="1:2" x14ac:dyDescent="0.2">
      <c r="A77" s="261" t="str">
        <f>'Ök elemi'!H1</f>
        <v>018010</v>
      </c>
      <c r="B77" s="271"/>
    </row>
    <row r="78" spans="1:2" x14ac:dyDescent="0.2">
      <c r="A78" s="262" t="s">
        <v>550</v>
      </c>
      <c r="B78" s="263">
        <f>'Ök elemi'!H21</f>
        <v>0</v>
      </c>
    </row>
    <row r="79" spans="1:2" x14ac:dyDescent="0.2">
      <c r="A79" s="262" t="s">
        <v>552</v>
      </c>
      <c r="B79" s="263">
        <f>'Ök elemi'!H22</f>
        <v>0</v>
      </c>
    </row>
    <row r="80" spans="1:2" x14ac:dyDescent="0.2">
      <c r="A80" s="262" t="s">
        <v>554</v>
      </c>
      <c r="B80" s="263">
        <f>'Ök elemi'!H47</f>
        <v>0</v>
      </c>
    </row>
    <row r="81" spans="1:2" x14ac:dyDescent="0.2">
      <c r="A81" s="262" t="s">
        <v>556</v>
      </c>
      <c r="B81" s="263">
        <f>'Ök elemi'!H56</f>
        <v>0</v>
      </c>
    </row>
    <row r="82" spans="1:2" x14ac:dyDescent="0.2">
      <c r="A82" s="262" t="s">
        <v>558</v>
      </c>
      <c r="B82" s="263">
        <f>'Ök elemi'!H73</f>
        <v>0</v>
      </c>
    </row>
    <row r="83" spans="1:2" x14ac:dyDescent="0.2">
      <c r="A83" s="262" t="s">
        <v>560</v>
      </c>
      <c r="B83" s="263">
        <f>'Ök elemi'!H81</f>
        <v>0</v>
      </c>
    </row>
    <row r="84" spans="1:2" x14ac:dyDescent="0.2">
      <c r="A84" s="262" t="s">
        <v>562</v>
      </c>
      <c r="B84" s="263">
        <f>'Ök elemi'!H86</f>
        <v>0</v>
      </c>
    </row>
    <row r="85" spans="1:2" x14ac:dyDescent="0.2">
      <c r="A85" s="262" t="s">
        <v>563</v>
      </c>
      <c r="B85" s="263">
        <f>'Ök elemi'!H96</f>
        <v>0</v>
      </c>
    </row>
    <row r="86" spans="1:2" x14ac:dyDescent="0.2">
      <c r="A86" s="262" t="s">
        <v>565</v>
      </c>
      <c r="B86" s="263">
        <f>'Ök elemi'!H133</f>
        <v>10417980</v>
      </c>
    </row>
    <row r="87" spans="1:2" x14ac:dyDescent="0.2">
      <c r="A87" s="264" t="s">
        <v>727</v>
      </c>
      <c r="B87" s="265">
        <f>SUM(B78:B86)</f>
        <v>10417980</v>
      </c>
    </row>
    <row r="88" spans="1:2" x14ac:dyDescent="0.2">
      <c r="A88" s="267"/>
      <c r="B88" s="263"/>
    </row>
    <row r="89" spans="1:2" x14ac:dyDescent="0.2">
      <c r="A89" s="262" t="s">
        <v>549</v>
      </c>
      <c r="B89" s="263">
        <f>'Ök elemi'!H154</f>
        <v>275551746</v>
      </c>
    </row>
    <row r="90" spans="1:2" x14ac:dyDescent="0.2">
      <c r="A90" s="262" t="s">
        <v>551</v>
      </c>
      <c r="B90" s="263">
        <f>'Ök elemi'!H160</f>
        <v>0</v>
      </c>
    </row>
    <row r="91" spans="1:2" x14ac:dyDescent="0.2">
      <c r="A91" s="262" t="s">
        <v>553</v>
      </c>
      <c r="B91" s="263">
        <f>'Ök elemi'!H174</f>
        <v>0</v>
      </c>
    </row>
    <row r="92" spans="1:2" x14ac:dyDescent="0.2">
      <c r="A92" s="262" t="s">
        <v>555</v>
      </c>
      <c r="B92" s="263">
        <f>'Ök elemi'!H190</f>
        <v>0</v>
      </c>
    </row>
    <row r="93" spans="1:2" x14ac:dyDescent="0.2">
      <c r="A93" s="262" t="s">
        <v>557</v>
      </c>
      <c r="B93" s="263">
        <f>'Ök elemi'!H196</f>
        <v>0</v>
      </c>
    </row>
    <row r="94" spans="1:2" x14ac:dyDescent="0.2">
      <c r="A94" s="262" t="s">
        <v>559</v>
      </c>
      <c r="B94" s="263">
        <f>'Ök elemi'!H202</f>
        <v>0</v>
      </c>
    </row>
    <row r="95" spans="1:2" x14ac:dyDescent="0.2">
      <c r="A95" s="262" t="s">
        <v>561</v>
      </c>
      <c r="B95" s="263">
        <f>'Ök elemi'!H208</f>
        <v>0</v>
      </c>
    </row>
    <row r="96" spans="1:2" x14ac:dyDescent="0.2">
      <c r="A96" s="262" t="s">
        <v>564</v>
      </c>
      <c r="B96" s="263">
        <f>'Ök elemi'!H245</f>
        <v>0</v>
      </c>
    </row>
    <row r="97" spans="1:2" x14ac:dyDescent="0.2">
      <c r="A97" s="264" t="s">
        <v>726</v>
      </c>
      <c r="B97" s="265">
        <f>SUM(B89:B96)</f>
        <v>275551746</v>
      </c>
    </row>
    <row r="99" spans="1:2" x14ac:dyDescent="0.2">
      <c r="A99" s="261" t="str">
        <f>'Ök elemi'!I1</f>
        <v>018030</v>
      </c>
      <c r="B99" s="271"/>
    </row>
    <row r="100" spans="1:2" x14ac:dyDescent="0.2">
      <c r="A100" s="262" t="s">
        <v>550</v>
      </c>
      <c r="B100" s="263">
        <f>'Ök elemi'!I21</f>
        <v>0</v>
      </c>
    </row>
    <row r="101" spans="1:2" x14ac:dyDescent="0.2">
      <c r="A101" s="262" t="s">
        <v>552</v>
      </c>
      <c r="B101" s="263">
        <f>'Ök elemi'!I22</f>
        <v>0</v>
      </c>
    </row>
    <row r="102" spans="1:2" x14ac:dyDescent="0.2">
      <c r="A102" s="262" t="s">
        <v>554</v>
      </c>
      <c r="B102" s="263">
        <f>'Ök elemi'!I47</f>
        <v>0</v>
      </c>
    </row>
    <row r="103" spans="1:2" x14ac:dyDescent="0.2">
      <c r="A103" s="262" t="s">
        <v>556</v>
      </c>
      <c r="B103" s="263">
        <f>'Ök elemi'!I56</f>
        <v>0</v>
      </c>
    </row>
    <row r="104" spans="1:2" x14ac:dyDescent="0.2">
      <c r="A104" s="262" t="s">
        <v>558</v>
      </c>
      <c r="B104" s="263">
        <f>'Ök elemi'!I73</f>
        <v>0</v>
      </c>
    </row>
    <row r="105" spans="1:2" x14ac:dyDescent="0.2">
      <c r="A105" s="262" t="s">
        <v>560</v>
      </c>
      <c r="B105" s="263">
        <f>'Ök elemi'!I81</f>
        <v>0</v>
      </c>
    </row>
    <row r="106" spans="1:2" x14ac:dyDescent="0.2">
      <c r="A106" s="262" t="s">
        <v>562</v>
      </c>
      <c r="B106" s="263">
        <f>'Ök elemi'!I86</f>
        <v>0</v>
      </c>
    </row>
    <row r="107" spans="1:2" x14ac:dyDescent="0.2">
      <c r="A107" s="262" t="s">
        <v>563</v>
      </c>
      <c r="B107" s="263">
        <f>'Ök elemi'!I96</f>
        <v>0</v>
      </c>
    </row>
    <row r="108" spans="1:2" x14ac:dyDescent="0.2">
      <c r="A108" s="262" t="s">
        <v>565</v>
      </c>
      <c r="B108" s="263">
        <f>'Ök elemi'!I133</f>
        <v>292980198.59000003</v>
      </c>
    </row>
    <row r="109" spans="1:2" x14ac:dyDescent="0.2">
      <c r="A109" s="264" t="s">
        <v>727</v>
      </c>
      <c r="B109" s="265">
        <f>SUM(B100:B108)</f>
        <v>292980198.59000003</v>
      </c>
    </row>
    <row r="110" spans="1:2" x14ac:dyDescent="0.2">
      <c r="A110" s="267"/>
      <c r="B110" s="263"/>
    </row>
    <row r="111" spans="1:2" x14ac:dyDescent="0.2">
      <c r="A111" s="262" t="s">
        <v>549</v>
      </c>
      <c r="B111" s="263">
        <f>'Ök elemi'!I154</f>
        <v>4886400</v>
      </c>
    </row>
    <row r="112" spans="1:2" x14ac:dyDescent="0.2">
      <c r="A112" s="262" t="s">
        <v>551</v>
      </c>
      <c r="B112" s="263">
        <f>'Ök elemi'!I160</f>
        <v>0</v>
      </c>
    </row>
    <row r="113" spans="1:2" x14ac:dyDescent="0.2">
      <c r="A113" s="262" t="s">
        <v>553</v>
      </c>
      <c r="B113" s="263">
        <f>'Ök elemi'!I174</f>
        <v>0</v>
      </c>
    </row>
    <row r="114" spans="1:2" x14ac:dyDescent="0.2">
      <c r="A114" s="262" t="s">
        <v>555</v>
      </c>
      <c r="B114" s="263">
        <f>'Ök elemi'!I190</f>
        <v>0</v>
      </c>
    </row>
    <row r="115" spans="1:2" x14ac:dyDescent="0.2">
      <c r="A115" s="262" t="s">
        <v>557</v>
      </c>
      <c r="B115" s="263">
        <f>'Ök elemi'!I196</f>
        <v>0</v>
      </c>
    </row>
    <row r="116" spans="1:2" x14ac:dyDescent="0.2">
      <c r="A116" s="262" t="s">
        <v>559</v>
      </c>
      <c r="B116" s="263">
        <f>'Ök elemi'!I202</f>
        <v>0</v>
      </c>
    </row>
    <row r="117" spans="1:2" x14ac:dyDescent="0.2">
      <c r="A117" s="262" t="s">
        <v>561</v>
      </c>
      <c r="B117" s="263">
        <f>'Ök elemi'!I208</f>
        <v>0</v>
      </c>
    </row>
    <row r="118" spans="1:2" x14ac:dyDescent="0.2">
      <c r="A118" s="262" t="s">
        <v>564</v>
      </c>
      <c r="B118" s="263">
        <f>'Ök elemi'!I245</f>
        <v>4702650</v>
      </c>
    </row>
    <row r="119" spans="1:2" x14ac:dyDescent="0.2">
      <c r="A119" s="264" t="s">
        <v>726</v>
      </c>
      <c r="B119" s="265">
        <f>SUM(B111:B118)</f>
        <v>9589050</v>
      </c>
    </row>
    <row r="122" spans="1:2" x14ac:dyDescent="0.2">
      <c r="A122" s="261" t="str">
        <f>'Ök elemi'!J1</f>
        <v>041233</v>
      </c>
      <c r="B122" s="271"/>
    </row>
    <row r="123" spans="1:2" x14ac:dyDescent="0.2">
      <c r="A123" s="262" t="s">
        <v>550</v>
      </c>
      <c r="B123" s="263">
        <f>'Ök elemi'!J21</f>
        <v>16390000</v>
      </c>
    </row>
    <row r="124" spans="1:2" x14ac:dyDescent="0.2">
      <c r="A124" s="262" t="s">
        <v>552</v>
      </c>
      <c r="B124" s="263">
        <f>'Ök elemi'!J22</f>
        <v>2212650</v>
      </c>
    </row>
    <row r="125" spans="1:2" x14ac:dyDescent="0.2">
      <c r="A125" s="262" t="s">
        <v>554</v>
      </c>
      <c r="B125" s="263">
        <f>'Ök elemi'!J47</f>
        <v>0</v>
      </c>
    </row>
    <row r="126" spans="1:2" x14ac:dyDescent="0.2">
      <c r="A126" s="262" t="s">
        <v>556</v>
      </c>
      <c r="B126" s="263">
        <f>'Ök elemi'!J56</f>
        <v>0</v>
      </c>
    </row>
    <row r="127" spans="1:2" x14ac:dyDescent="0.2">
      <c r="A127" s="262" t="s">
        <v>558</v>
      </c>
      <c r="B127" s="263">
        <f>'Ök elemi'!J73</f>
        <v>0</v>
      </c>
    </row>
    <row r="128" spans="1:2" x14ac:dyDescent="0.2">
      <c r="A128" s="262" t="s">
        <v>560</v>
      </c>
      <c r="B128" s="263">
        <f>'Ök elemi'!J81</f>
        <v>0</v>
      </c>
    </row>
    <row r="129" spans="1:2" x14ac:dyDescent="0.2">
      <c r="A129" s="262" t="s">
        <v>562</v>
      </c>
      <c r="B129" s="263">
        <f>'Ök elemi'!J86</f>
        <v>0</v>
      </c>
    </row>
    <row r="130" spans="1:2" x14ac:dyDescent="0.2">
      <c r="A130" s="262" t="s">
        <v>563</v>
      </c>
      <c r="B130" s="263">
        <f>'Ök elemi'!J96</f>
        <v>0</v>
      </c>
    </row>
    <row r="131" spans="1:2" x14ac:dyDescent="0.2">
      <c r="A131" s="262" t="s">
        <v>565</v>
      </c>
      <c r="B131" s="263">
        <f>'Ök elemi'!J133</f>
        <v>0</v>
      </c>
    </row>
    <row r="132" spans="1:2" x14ac:dyDescent="0.2">
      <c r="A132" s="264" t="s">
        <v>727</v>
      </c>
      <c r="B132" s="265">
        <f>SUM(B123:B131)</f>
        <v>18602650</v>
      </c>
    </row>
    <row r="133" spans="1:2" x14ac:dyDescent="0.2">
      <c r="A133" s="267"/>
      <c r="B133" s="263"/>
    </row>
    <row r="134" spans="1:2" x14ac:dyDescent="0.2">
      <c r="A134" s="262" t="s">
        <v>549</v>
      </c>
      <c r="B134" s="263">
        <f>'Ök elemi'!J154</f>
        <v>18602650</v>
      </c>
    </row>
    <row r="135" spans="1:2" x14ac:dyDescent="0.2">
      <c r="A135" s="262" t="s">
        <v>551</v>
      </c>
      <c r="B135" s="263">
        <f>'Ök elemi'!J160</f>
        <v>0</v>
      </c>
    </row>
    <row r="136" spans="1:2" x14ac:dyDescent="0.2">
      <c r="A136" s="262" t="s">
        <v>553</v>
      </c>
      <c r="B136" s="263">
        <f>'Ök elemi'!J174</f>
        <v>0</v>
      </c>
    </row>
    <row r="137" spans="1:2" x14ac:dyDescent="0.2">
      <c r="A137" s="262" t="s">
        <v>555</v>
      </c>
      <c r="B137" s="263">
        <f>'Ök elemi'!J190</f>
        <v>0</v>
      </c>
    </row>
    <row r="138" spans="1:2" x14ac:dyDescent="0.2">
      <c r="A138" s="262" t="s">
        <v>557</v>
      </c>
      <c r="B138" s="263">
        <f>'Ök elemi'!J196</f>
        <v>0</v>
      </c>
    </row>
    <row r="139" spans="1:2" x14ac:dyDescent="0.2">
      <c r="A139" s="262" t="s">
        <v>559</v>
      </c>
      <c r="B139" s="263">
        <f>'Ök elemi'!J202</f>
        <v>0</v>
      </c>
    </row>
    <row r="140" spans="1:2" x14ac:dyDescent="0.2">
      <c r="A140" s="262" t="s">
        <v>561</v>
      </c>
      <c r="B140" s="263">
        <f>'Ök elemi'!J208</f>
        <v>0</v>
      </c>
    </row>
    <row r="141" spans="1:2" x14ac:dyDescent="0.2">
      <c r="A141" s="262" t="s">
        <v>564</v>
      </c>
      <c r="B141" s="263">
        <f>'Ök elemi'!J245</f>
        <v>0</v>
      </c>
    </row>
    <row r="142" spans="1:2" x14ac:dyDescent="0.2">
      <c r="A142" s="264" t="s">
        <v>726</v>
      </c>
      <c r="B142" s="265">
        <f>SUM(B134:B141)</f>
        <v>18602650</v>
      </c>
    </row>
    <row r="145" spans="1:2" x14ac:dyDescent="0.2">
      <c r="A145" s="261" t="str">
        <f>'Ök elemi'!K1</f>
        <v>041237</v>
      </c>
      <c r="B145" s="271"/>
    </row>
    <row r="146" spans="1:2" x14ac:dyDescent="0.2">
      <c r="A146" s="262" t="s">
        <v>550</v>
      </c>
      <c r="B146" s="263">
        <f>'Ök elemi'!K21</f>
        <v>4845000</v>
      </c>
    </row>
    <row r="147" spans="1:2" x14ac:dyDescent="0.2">
      <c r="A147" s="262" t="s">
        <v>552</v>
      </c>
      <c r="B147" s="263">
        <f>'Ök elemi'!K22</f>
        <v>654075</v>
      </c>
    </row>
    <row r="148" spans="1:2" x14ac:dyDescent="0.2">
      <c r="A148" s="262" t="s">
        <v>554</v>
      </c>
      <c r="B148" s="263">
        <f>'Ök elemi'!K47</f>
        <v>0</v>
      </c>
    </row>
    <row r="149" spans="1:2" x14ac:dyDescent="0.2">
      <c r="A149" s="262" t="s">
        <v>556</v>
      </c>
      <c r="B149" s="263">
        <f>'Ök elemi'!K56</f>
        <v>0</v>
      </c>
    </row>
    <row r="150" spans="1:2" x14ac:dyDescent="0.2">
      <c r="A150" s="262" t="s">
        <v>558</v>
      </c>
      <c r="B150" s="263">
        <f>'Ök elemi'!K73</f>
        <v>5452528</v>
      </c>
    </row>
    <row r="151" spans="1:2" x14ac:dyDescent="0.2">
      <c r="A151" s="262" t="s">
        <v>560</v>
      </c>
      <c r="B151" s="263">
        <f>'Ök elemi'!K81</f>
        <v>0</v>
      </c>
    </row>
    <row r="152" spans="1:2" x14ac:dyDescent="0.2">
      <c r="A152" s="262" t="s">
        <v>562</v>
      </c>
      <c r="B152" s="263">
        <f>'Ök elemi'!K86</f>
        <v>0</v>
      </c>
    </row>
    <row r="153" spans="1:2" x14ac:dyDescent="0.2">
      <c r="A153" s="262" t="s">
        <v>563</v>
      </c>
      <c r="B153" s="263">
        <f>'Ök elemi'!K96</f>
        <v>0</v>
      </c>
    </row>
    <row r="154" spans="1:2" x14ac:dyDescent="0.2">
      <c r="A154" s="262" t="s">
        <v>565</v>
      </c>
      <c r="B154" s="263">
        <f>'Ök elemi'!K133</f>
        <v>0</v>
      </c>
    </row>
    <row r="155" spans="1:2" x14ac:dyDescent="0.2">
      <c r="A155" s="264" t="s">
        <v>727</v>
      </c>
      <c r="B155" s="265">
        <f>SUM(B146:B154)</f>
        <v>10951603</v>
      </c>
    </row>
    <row r="156" spans="1:2" x14ac:dyDescent="0.2">
      <c r="A156" s="267"/>
      <c r="B156" s="263"/>
    </row>
    <row r="157" spans="1:2" x14ac:dyDescent="0.2">
      <c r="A157" s="262" t="s">
        <v>549</v>
      </c>
      <c r="B157" s="263">
        <f>'Ök elemi'!K154</f>
        <v>5499075</v>
      </c>
    </row>
    <row r="158" spans="1:2" x14ac:dyDescent="0.2">
      <c r="A158" s="262" t="s">
        <v>551</v>
      </c>
      <c r="B158" s="263">
        <f>'Ök elemi'!K160</f>
        <v>0</v>
      </c>
    </row>
    <row r="159" spans="1:2" x14ac:dyDescent="0.2">
      <c r="A159" s="262" t="s">
        <v>553</v>
      </c>
      <c r="B159" s="263">
        <f>'Ök elemi'!K174</f>
        <v>0</v>
      </c>
    </row>
    <row r="160" spans="1:2" x14ac:dyDescent="0.2">
      <c r="A160" s="262" t="s">
        <v>555</v>
      </c>
      <c r="B160" s="263">
        <f>'Ök elemi'!K190</f>
        <v>0</v>
      </c>
    </row>
    <row r="161" spans="1:2" x14ac:dyDescent="0.2">
      <c r="A161" s="262" t="s">
        <v>557</v>
      </c>
      <c r="B161" s="263">
        <f>'Ök elemi'!K196</f>
        <v>0</v>
      </c>
    </row>
    <row r="162" spans="1:2" x14ac:dyDescent="0.2">
      <c r="A162" s="262" t="s">
        <v>559</v>
      </c>
      <c r="B162" s="263">
        <f>'Ök elemi'!K202</f>
        <v>0</v>
      </c>
    </row>
    <row r="163" spans="1:2" x14ac:dyDescent="0.2">
      <c r="A163" s="262" t="s">
        <v>561</v>
      </c>
      <c r="B163" s="263">
        <f>'Ök elemi'!K208</f>
        <v>0</v>
      </c>
    </row>
    <row r="164" spans="1:2" x14ac:dyDescent="0.2">
      <c r="A164" s="262" t="s">
        <v>564</v>
      </c>
      <c r="B164" s="263">
        <f>'Ök elemi'!K245</f>
        <v>0</v>
      </c>
    </row>
    <row r="165" spans="1:2" x14ac:dyDescent="0.2">
      <c r="A165" s="264" t="s">
        <v>726</v>
      </c>
      <c r="B165" s="265">
        <f>SUM(B157:B164)</f>
        <v>5499075</v>
      </c>
    </row>
    <row r="168" spans="1:2" x14ac:dyDescent="0.2">
      <c r="A168" s="261" t="str">
        <f>'Ök elemi'!L1</f>
        <v>049010</v>
      </c>
      <c r="B168" s="271"/>
    </row>
    <row r="169" spans="1:2" x14ac:dyDescent="0.2">
      <c r="A169" s="262" t="s">
        <v>550</v>
      </c>
      <c r="B169" s="263">
        <f>'Ök elemi'!L21</f>
        <v>43228800</v>
      </c>
    </row>
    <row r="170" spans="1:2" x14ac:dyDescent="0.2">
      <c r="A170" s="262" t="s">
        <v>552</v>
      </c>
      <c r="B170" s="263">
        <f>'Ök elemi'!L22</f>
        <v>5835888</v>
      </c>
    </row>
    <row r="171" spans="1:2" x14ac:dyDescent="0.2">
      <c r="A171" s="262" t="s">
        <v>554</v>
      </c>
      <c r="B171" s="263">
        <f>'Ök elemi'!L47</f>
        <v>850000</v>
      </c>
    </row>
    <row r="172" spans="1:2" x14ac:dyDescent="0.2">
      <c r="A172" s="262" t="s">
        <v>556</v>
      </c>
      <c r="B172" s="263">
        <f>'Ök elemi'!L56</f>
        <v>0</v>
      </c>
    </row>
    <row r="173" spans="1:2" x14ac:dyDescent="0.2">
      <c r="A173" s="262" t="s">
        <v>558</v>
      </c>
      <c r="B173" s="263">
        <f>'Ök elemi'!L73</f>
        <v>0</v>
      </c>
    </row>
    <row r="174" spans="1:2" x14ac:dyDescent="0.2">
      <c r="A174" s="262" t="s">
        <v>560</v>
      </c>
      <c r="B174" s="263">
        <f>'Ök elemi'!L81</f>
        <v>5715000</v>
      </c>
    </row>
    <row r="175" spans="1:2" x14ac:dyDescent="0.2">
      <c r="A175" s="262" t="s">
        <v>562</v>
      </c>
      <c r="B175" s="263">
        <f>'Ök elemi'!L86</f>
        <v>5080000</v>
      </c>
    </row>
    <row r="176" spans="1:2" x14ac:dyDescent="0.2">
      <c r="A176" s="262" t="s">
        <v>563</v>
      </c>
      <c r="B176" s="263">
        <f>'Ök elemi'!L96</f>
        <v>0</v>
      </c>
    </row>
    <row r="177" spans="1:2" x14ac:dyDescent="0.2">
      <c r="A177" s="262" t="s">
        <v>565</v>
      </c>
      <c r="B177" s="263">
        <f>'Ök elemi'!L133</f>
        <v>0</v>
      </c>
    </row>
    <row r="178" spans="1:2" x14ac:dyDescent="0.2">
      <c r="A178" s="264" t="s">
        <v>727</v>
      </c>
      <c r="B178" s="265">
        <f>SUM(B169:B177)</f>
        <v>60709688</v>
      </c>
    </row>
    <row r="179" spans="1:2" x14ac:dyDescent="0.2">
      <c r="A179" s="267"/>
      <c r="B179" s="263"/>
    </row>
    <row r="180" spans="1:2" x14ac:dyDescent="0.2">
      <c r="A180" s="262" t="s">
        <v>549</v>
      </c>
      <c r="B180" s="263">
        <f>'Ök elemi'!L154</f>
        <v>0</v>
      </c>
    </row>
    <row r="181" spans="1:2" x14ac:dyDescent="0.2">
      <c r="A181" s="262" t="s">
        <v>551</v>
      </c>
      <c r="B181" s="263">
        <f>'Ök elemi'!L160</f>
        <v>0</v>
      </c>
    </row>
    <row r="182" spans="1:2" x14ac:dyDescent="0.2">
      <c r="A182" s="262" t="s">
        <v>553</v>
      </c>
      <c r="B182" s="263">
        <f>'Ök elemi'!L174</f>
        <v>0</v>
      </c>
    </row>
    <row r="183" spans="1:2" x14ac:dyDescent="0.2">
      <c r="A183" s="262" t="s">
        <v>555</v>
      </c>
      <c r="B183" s="263">
        <f>'Ök elemi'!L190</f>
        <v>76200000</v>
      </c>
    </row>
    <row r="184" spans="1:2" x14ac:dyDescent="0.2">
      <c r="A184" s="262" t="s">
        <v>557</v>
      </c>
      <c r="B184" s="263">
        <f>'Ök elemi'!L196</f>
        <v>0</v>
      </c>
    </row>
    <row r="185" spans="1:2" x14ac:dyDescent="0.2">
      <c r="A185" s="262" t="s">
        <v>559</v>
      </c>
      <c r="B185" s="263">
        <f>'Ök elemi'!L202</f>
        <v>0</v>
      </c>
    </row>
    <row r="186" spans="1:2" x14ac:dyDescent="0.2">
      <c r="A186" s="262" t="s">
        <v>561</v>
      </c>
      <c r="B186" s="263">
        <f>'Ök elemi'!L208</f>
        <v>0</v>
      </c>
    </row>
    <row r="187" spans="1:2" x14ac:dyDescent="0.2">
      <c r="A187" s="262" t="s">
        <v>564</v>
      </c>
      <c r="B187" s="263">
        <f>'Ök elemi'!L245</f>
        <v>0</v>
      </c>
    </row>
    <row r="188" spans="1:2" x14ac:dyDescent="0.2">
      <c r="A188" s="264" t="s">
        <v>726</v>
      </c>
      <c r="B188" s="265">
        <f>SUM(B180:B187)</f>
        <v>76200000</v>
      </c>
    </row>
    <row r="190" spans="1:2" x14ac:dyDescent="0.2">
      <c r="A190" s="261" t="str">
        <f>'Ök elemi'!R1</f>
        <v>074032</v>
      </c>
      <c r="B190" s="271"/>
    </row>
    <row r="191" spans="1:2" x14ac:dyDescent="0.2">
      <c r="A191" s="262" t="s">
        <v>550</v>
      </c>
      <c r="B191" s="263">
        <f>'Ök elemi'!R21</f>
        <v>842688</v>
      </c>
    </row>
    <row r="192" spans="1:2" x14ac:dyDescent="0.2">
      <c r="A192" s="262" t="s">
        <v>552</v>
      </c>
      <c r="B192" s="263">
        <f>'Ök elemi'!R22</f>
        <v>113763</v>
      </c>
    </row>
    <row r="193" spans="1:2" x14ac:dyDescent="0.2">
      <c r="A193" s="262" t="s">
        <v>554</v>
      </c>
      <c r="B193" s="263">
        <f>'Ök elemi'!R47</f>
        <v>600000</v>
      </c>
    </row>
    <row r="194" spans="1:2" x14ac:dyDescent="0.2">
      <c r="A194" s="262" t="s">
        <v>556</v>
      </c>
      <c r="B194" s="263">
        <f>'Ök elemi'!R56</f>
        <v>0</v>
      </c>
    </row>
    <row r="195" spans="1:2" x14ac:dyDescent="0.2">
      <c r="A195" s="262" t="s">
        <v>558</v>
      </c>
      <c r="B195" s="263">
        <f>'Ök elemi'!R73</f>
        <v>0</v>
      </c>
    </row>
    <row r="196" spans="1:2" x14ac:dyDescent="0.2">
      <c r="A196" s="262" t="s">
        <v>560</v>
      </c>
      <c r="B196" s="263">
        <f>'Ök elemi'!R81</f>
        <v>0</v>
      </c>
    </row>
    <row r="197" spans="1:2" x14ac:dyDescent="0.2">
      <c r="A197" s="262" t="s">
        <v>562</v>
      </c>
      <c r="B197" s="263">
        <f>'Ök elemi'!R86</f>
        <v>0</v>
      </c>
    </row>
    <row r="198" spans="1:2" x14ac:dyDescent="0.2">
      <c r="A198" s="262" t="s">
        <v>563</v>
      </c>
      <c r="B198" s="263">
        <f>'Ök elemi'!R96</f>
        <v>0</v>
      </c>
    </row>
    <row r="199" spans="1:2" x14ac:dyDescent="0.2">
      <c r="A199" s="262" t="s">
        <v>565</v>
      </c>
      <c r="B199" s="263">
        <f>'Ök elemi'!R133</f>
        <v>0</v>
      </c>
    </row>
    <row r="200" spans="1:2" x14ac:dyDescent="0.2">
      <c r="A200" s="264" t="s">
        <v>727</v>
      </c>
      <c r="B200" s="265">
        <f>SUM(B191:B199)</f>
        <v>1556451</v>
      </c>
    </row>
    <row r="201" spans="1:2" x14ac:dyDescent="0.2">
      <c r="A201" s="267"/>
      <c r="B201" s="263"/>
    </row>
    <row r="202" spans="1:2" x14ac:dyDescent="0.2">
      <c r="A202" s="262" t="s">
        <v>549</v>
      </c>
      <c r="B202" s="263">
        <f>'Ök elemi'!R154</f>
        <v>1556451</v>
      </c>
    </row>
    <row r="203" spans="1:2" x14ac:dyDescent="0.2">
      <c r="A203" s="262" t="s">
        <v>551</v>
      </c>
      <c r="B203" s="263">
        <f>'Ök elemi'!R160</f>
        <v>0</v>
      </c>
    </row>
    <row r="204" spans="1:2" x14ac:dyDescent="0.2">
      <c r="A204" s="262" t="s">
        <v>553</v>
      </c>
      <c r="B204" s="263">
        <f>'Ök elemi'!R174</f>
        <v>0</v>
      </c>
    </row>
    <row r="205" spans="1:2" x14ac:dyDescent="0.2">
      <c r="A205" s="262" t="s">
        <v>555</v>
      </c>
      <c r="B205" s="263">
        <f>'Ök elemi'!R190</f>
        <v>0</v>
      </c>
    </row>
    <row r="206" spans="1:2" x14ac:dyDescent="0.2">
      <c r="A206" s="262" t="s">
        <v>557</v>
      </c>
      <c r="B206" s="263">
        <f>'Ök elemi'!R196</f>
        <v>0</v>
      </c>
    </row>
    <row r="207" spans="1:2" x14ac:dyDescent="0.2">
      <c r="A207" s="262" t="s">
        <v>559</v>
      </c>
      <c r="B207" s="263">
        <f>'Ök elemi'!R202</f>
        <v>0</v>
      </c>
    </row>
    <row r="208" spans="1:2" x14ac:dyDescent="0.2">
      <c r="A208" s="262" t="s">
        <v>561</v>
      </c>
      <c r="B208" s="263">
        <f>'Ök elemi'!R208</f>
        <v>0</v>
      </c>
    </row>
    <row r="209" spans="1:2" x14ac:dyDescent="0.2">
      <c r="A209" s="262" t="s">
        <v>564</v>
      </c>
      <c r="B209" s="263">
        <f>'Ök elemi'!R245</f>
        <v>0</v>
      </c>
    </row>
    <row r="210" spans="1:2" x14ac:dyDescent="0.2">
      <c r="A210" s="264" t="s">
        <v>726</v>
      </c>
      <c r="B210" s="265">
        <f>SUM(B202:B209)</f>
        <v>1556451</v>
      </c>
    </row>
    <row r="213" spans="1:2" x14ac:dyDescent="0.2">
      <c r="A213" s="261" t="str">
        <f>'Ök elemi'!N1</f>
        <v>064010</v>
      </c>
      <c r="B213" s="271"/>
    </row>
    <row r="214" spans="1:2" x14ac:dyDescent="0.2">
      <c r="A214" s="262" t="s">
        <v>550</v>
      </c>
      <c r="B214" s="263">
        <f>'Ök elemi'!N21</f>
        <v>0</v>
      </c>
    </row>
    <row r="215" spans="1:2" x14ac:dyDescent="0.2">
      <c r="A215" s="262" t="s">
        <v>552</v>
      </c>
      <c r="B215" s="263">
        <f>'Ök elemi'!N22</f>
        <v>0</v>
      </c>
    </row>
    <row r="216" spans="1:2" x14ac:dyDescent="0.2">
      <c r="A216" s="262" t="s">
        <v>554</v>
      </c>
      <c r="B216" s="263">
        <f>'Ök elemi'!N47</f>
        <v>11430000</v>
      </c>
    </row>
    <row r="217" spans="1:2" x14ac:dyDescent="0.2">
      <c r="A217" s="262" t="s">
        <v>556</v>
      </c>
      <c r="B217" s="263">
        <f>'Ök elemi'!N56</f>
        <v>0</v>
      </c>
    </row>
    <row r="218" spans="1:2" x14ac:dyDescent="0.2">
      <c r="A218" s="262" t="s">
        <v>558</v>
      </c>
      <c r="B218" s="263">
        <f>'Ök elemi'!N73</f>
        <v>0</v>
      </c>
    </row>
    <row r="219" spans="1:2" x14ac:dyDescent="0.2">
      <c r="A219" s="262" t="s">
        <v>560</v>
      </c>
      <c r="B219" s="263">
        <f>'Ök elemi'!N81</f>
        <v>0</v>
      </c>
    </row>
    <row r="220" spans="1:2" x14ac:dyDescent="0.2">
      <c r="A220" s="262" t="s">
        <v>562</v>
      </c>
      <c r="B220" s="263">
        <f>'Ök elemi'!N86</f>
        <v>0</v>
      </c>
    </row>
    <row r="221" spans="1:2" x14ac:dyDescent="0.2">
      <c r="A221" s="262" t="s">
        <v>563</v>
      </c>
      <c r="B221" s="263">
        <f>'Ök elemi'!N96</f>
        <v>0</v>
      </c>
    </row>
    <row r="222" spans="1:2" x14ac:dyDescent="0.2">
      <c r="A222" s="262" t="s">
        <v>565</v>
      </c>
      <c r="B222" s="263">
        <f>'Ök elemi'!N133</f>
        <v>0</v>
      </c>
    </row>
    <row r="223" spans="1:2" x14ac:dyDescent="0.2">
      <c r="A223" s="264" t="s">
        <v>727</v>
      </c>
      <c r="B223" s="265">
        <f>SUM(B214:B222)</f>
        <v>11430000</v>
      </c>
    </row>
    <row r="224" spans="1:2" x14ac:dyDescent="0.2">
      <c r="A224" s="267"/>
      <c r="B224" s="263"/>
    </row>
    <row r="225" spans="1:2" x14ac:dyDescent="0.2">
      <c r="A225" s="262" t="s">
        <v>549</v>
      </c>
      <c r="B225" s="263">
        <f>'Ök elemi'!N154</f>
        <v>0</v>
      </c>
    </row>
    <row r="226" spans="1:2" x14ac:dyDescent="0.2">
      <c r="A226" s="262" t="s">
        <v>551</v>
      </c>
      <c r="B226" s="263">
        <f>'Ök elemi'!N160</f>
        <v>0</v>
      </c>
    </row>
    <row r="227" spans="1:2" x14ac:dyDescent="0.2">
      <c r="A227" s="262" t="s">
        <v>553</v>
      </c>
      <c r="B227" s="263">
        <f>'Ök elemi'!N174</f>
        <v>0</v>
      </c>
    </row>
    <row r="228" spans="1:2" x14ac:dyDescent="0.2">
      <c r="A228" s="262" t="s">
        <v>555</v>
      </c>
      <c r="B228" s="263">
        <f>'Ök elemi'!N190</f>
        <v>0</v>
      </c>
    </row>
    <row r="229" spans="1:2" x14ac:dyDescent="0.2">
      <c r="A229" s="262" t="s">
        <v>557</v>
      </c>
      <c r="B229" s="263">
        <f>'Ök elemi'!N196</f>
        <v>0</v>
      </c>
    </row>
    <row r="230" spans="1:2" x14ac:dyDescent="0.2">
      <c r="A230" s="262" t="s">
        <v>559</v>
      </c>
      <c r="B230" s="263">
        <f>'Ök elemi'!N202</f>
        <v>0</v>
      </c>
    </row>
    <row r="231" spans="1:2" x14ac:dyDescent="0.2">
      <c r="A231" s="262" t="s">
        <v>561</v>
      </c>
      <c r="B231" s="263">
        <f>'Ök elemi'!N208</f>
        <v>0</v>
      </c>
    </row>
    <row r="232" spans="1:2" x14ac:dyDescent="0.2">
      <c r="A232" s="262" t="s">
        <v>564</v>
      </c>
      <c r="B232" s="263">
        <f>'Ök elemi'!N245</f>
        <v>0</v>
      </c>
    </row>
    <row r="233" spans="1:2" x14ac:dyDescent="0.2">
      <c r="A233" s="264" t="s">
        <v>726</v>
      </c>
      <c r="B233" s="265">
        <f>SUM(B225:B232)</f>
        <v>0</v>
      </c>
    </row>
    <row r="236" spans="1:2" x14ac:dyDescent="0.2">
      <c r="A236" s="261" t="str">
        <f>'Ök elemi'!O1</f>
        <v>066020</v>
      </c>
      <c r="B236" s="271"/>
    </row>
    <row r="237" spans="1:2" x14ac:dyDescent="0.2">
      <c r="A237" s="262" t="s">
        <v>550</v>
      </c>
      <c r="B237" s="263">
        <f>'Ök elemi'!O21</f>
        <v>4300800</v>
      </c>
    </row>
    <row r="238" spans="1:2" x14ac:dyDescent="0.2">
      <c r="A238" s="262" t="s">
        <v>552</v>
      </c>
      <c r="B238" s="263">
        <f>'Ök elemi'!O22</f>
        <v>580608</v>
      </c>
    </row>
    <row r="239" spans="1:2" x14ac:dyDescent="0.2">
      <c r="A239" s="262" t="s">
        <v>554</v>
      </c>
      <c r="B239" s="263">
        <f>'Ök elemi'!O47</f>
        <v>10900000</v>
      </c>
    </row>
    <row r="240" spans="1:2" x14ac:dyDescent="0.2">
      <c r="A240" s="262" t="s">
        <v>556</v>
      </c>
      <c r="B240" s="263">
        <f>'Ök elemi'!O56</f>
        <v>0</v>
      </c>
    </row>
    <row r="241" spans="1:2" x14ac:dyDescent="0.2">
      <c r="A241" s="262" t="s">
        <v>558</v>
      </c>
      <c r="B241" s="263">
        <f>'Ök elemi'!O73</f>
        <v>0</v>
      </c>
    </row>
    <row r="242" spans="1:2" x14ac:dyDescent="0.2">
      <c r="A242" s="262" t="s">
        <v>560</v>
      </c>
      <c r="B242" s="263">
        <f>'Ök elemi'!O81</f>
        <v>0</v>
      </c>
    </row>
    <row r="243" spans="1:2" x14ac:dyDescent="0.2">
      <c r="A243" s="262" t="s">
        <v>562</v>
      </c>
      <c r="B243" s="263">
        <f>'Ök elemi'!O86</f>
        <v>0</v>
      </c>
    </row>
    <row r="244" spans="1:2" x14ac:dyDescent="0.2">
      <c r="A244" s="262" t="s">
        <v>563</v>
      </c>
      <c r="B244" s="263">
        <f>'Ök elemi'!O96</f>
        <v>0</v>
      </c>
    </row>
    <row r="245" spans="1:2" x14ac:dyDescent="0.2">
      <c r="A245" s="262" t="s">
        <v>565</v>
      </c>
      <c r="B245" s="263">
        <f>'Ök elemi'!O133</f>
        <v>0</v>
      </c>
    </row>
    <row r="246" spans="1:2" x14ac:dyDescent="0.2">
      <c r="A246" s="264" t="s">
        <v>727</v>
      </c>
      <c r="B246" s="265">
        <f>SUM(B237:B245)</f>
        <v>15781408</v>
      </c>
    </row>
    <row r="247" spans="1:2" x14ac:dyDescent="0.2">
      <c r="A247" s="267"/>
      <c r="B247" s="263"/>
    </row>
    <row r="248" spans="1:2" x14ac:dyDescent="0.2">
      <c r="A248" s="262" t="s">
        <v>549</v>
      </c>
      <c r="B248" s="263">
        <f>'Ök elemi'!O154</f>
        <v>20000000</v>
      </c>
    </row>
    <row r="249" spans="1:2" x14ac:dyDescent="0.2">
      <c r="A249" s="262" t="s">
        <v>551</v>
      </c>
      <c r="B249" s="263">
        <f>'Ök elemi'!O160</f>
        <v>0</v>
      </c>
    </row>
    <row r="250" spans="1:2" x14ac:dyDescent="0.2">
      <c r="A250" s="262" t="s">
        <v>553</v>
      </c>
      <c r="B250" s="263">
        <f>'Ök elemi'!O174</f>
        <v>0</v>
      </c>
    </row>
    <row r="251" spans="1:2" x14ac:dyDescent="0.2">
      <c r="A251" s="262" t="s">
        <v>555</v>
      </c>
      <c r="B251" s="263">
        <f>'Ök elemi'!O190</f>
        <v>900000</v>
      </c>
    </row>
    <row r="252" spans="1:2" x14ac:dyDescent="0.2">
      <c r="A252" s="262" t="s">
        <v>557</v>
      </c>
      <c r="B252" s="263">
        <f>'Ök elemi'!O196</f>
        <v>0</v>
      </c>
    </row>
    <row r="253" spans="1:2" x14ac:dyDescent="0.2">
      <c r="A253" s="262" t="s">
        <v>559</v>
      </c>
      <c r="B253" s="263">
        <f>'Ök elemi'!O202</f>
        <v>0</v>
      </c>
    </row>
    <row r="254" spans="1:2" x14ac:dyDescent="0.2">
      <c r="A254" s="262" t="s">
        <v>561</v>
      </c>
      <c r="B254" s="263">
        <f>'Ök elemi'!O208</f>
        <v>0</v>
      </c>
    </row>
    <row r="255" spans="1:2" x14ac:dyDescent="0.2">
      <c r="A255" s="262" t="s">
        <v>564</v>
      </c>
      <c r="B255" s="263">
        <f>'Ök elemi'!O245</f>
        <v>0</v>
      </c>
    </row>
    <row r="256" spans="1:2" x14ac:dyDescent="0.2">
      <c r="A256" s="264" t="s">
        <v>726</v>
      </c>
      <c r="B256" s="265">
        <f>SUM(B248:B255)</f>
        <v>20900000</v>
      </c>
    </row>
    <row r="259" spans="1:2" x14ac:dyDescent="0.2">
      <c r="A259" s="261" t="str">
        <f>'Ök elemi'!P1</f>
        <v>072111</v>
      </c>
      <c r="B259" s="271"/>
    </row>
    <row r="260" spans="1:2" x14ac:dyDescent="0.2">
      <c r="A260" s="262" t="s">
        <v>550</v>
      </c>
      <c r="B260" s="263">
        <f>'Ök elemi'!P21</f>
        <v>23834484</v>
      </c>
    </row>
    <row r="261" spans="1:2" x14ac:dyDescent="0.2">
      <c r="A261" s="262" t="s">
        <v>552</v>
      </c>
      <c r="B261" s="263">
        <f>'Ök elemi'!P22</f>
        <v>3217655</v>
      </c>
    </row>
    <row r="262" spans="1:2" x14ac:dyDescent="0.2">
      <c r="A262" s="262" t="s">
        <v>554</v>
      </c>
      <c r="B262" s="263">
        <f>'Ök elemi'!P47</f>
        <v>24547655</v>
      </c>
    </row>
    <row r="263" spans="1:2" x14ac:dyDescent="0.2">
      <c r="A263" s="262" t="s">
        <v>556</v>
      </c>
      <c r="B263" s="263">
        <f>'Ök elemi'!P56</f>
        <v>0</v>
      </c>
    </row>
    <row r="264" spans="1:2" x14ac:dyDescent="0.2">
      <c r="A264" s="262" t="s">
        <v>558</v>
      </c>
      <c r="B264" s="263">
        <f>'Ök elemi'!P73</f>
        <v>0</v>
      </c>
    </row>
    <row r="265" spans="1:2" x14ac:dyDescent="0.2">
      <c r="A265" s="262" t="s">
        <v>560</v>
      </c>
      <c r="B265" s="263">
        <f>'Ök elemi'!P81</f>
        <v>0</v>
      </c>
    </row>
    <row r="266" spans="1:2" x14ac:dyDescent="0.2">
      <c r="A266" s="262" t="s">
        <v>562</v>
      </c>
      <c r="B266" s="263">
        <f>'Ök elemi'!P86</f>
        <v>0</v>
      </c>
    </row>
    <row r="267" spans="1:2" x14ac:dyDescent="0.2">
      <c r="A267" s="262" t="s">
        <v>563</v>
      </c>
      <c r="B267" s="263">
        <f>'Ök elemi'!P96</f>
        <v>0</v>
      </c>
    </row>
    <row r="268" spans="1:2" x14ac:dyDescent="0.2">
      <c r="A268" s="262" t="s">
        <v>565</v>
      </c>
      <c r="B268" s="263">
        <f>'Ök elemi'!P133</f>
        <v>0</v>
      </c>
    </row>
    <row r="269" spans="1:2" x14ac:dyDescent="0.2">
      <c r="A269" s="264" t="s">
        <v>727</v>
      </c>
      <c r="B269" s="265">
        <f>SUM(B260:B268)</f>
        <v>51599794</v>
      </c>
    </row>
    <row r="270" spans="1:2" x14ac:dyDescent="0.2">
      <c r="A270" s="267"/>
      <c r="B270" s="263"/>
    </row>
    <row r="271" spans="1:2" x14ac:dyDescent="0.2">
      <c r="A271" s="262" t="s">
        <v>549</v>
      </c>
      <c r="B271" s="263">
        <f>'Ök elemi'!P154</f>
        <v>52000000</v>
      </c>
    </row>
    <row r="272" spans="1:2" x14ac:dyDescent="0.2">
      <c r="A272" s="262" t="s">
        <v>551</v>
      </c>
      <c r="B272" s="263">
        <f>'Ök elemi'!P160</f>
        <v>0</v>
      </c>
    </row>
    <row r="273" spans="1:2" x14ac:dyDescent="0.2">
      <c r="A273" s="262" t="s">
        <v>553</v>
      </c>
      <c r="B273" s="263">
        <f>'Ök elemi'!P174</f>
        <v>0</v>
      </c>
    </row>
    <row r="274" spans="1:2" x14ac:dyDescent="0.2">
      <c r="A274" s="262" t="s">
        <v>555</v>
      </c>
      <c r="B274" s="263">
        <f>'Ök elemi'!P190</f>
        <v>0</v>
      </c>
    </row>
    <row r="275" spans="1:2" x14ac:dyDescent="0.2">
      <c r="A275" s="262" t="s">
        <v>557</v>
      </c>
      <c r="B275" s="263">
        <f>'Ök elemi'!P196</f>
        <v>0</v>
      </c>
    </row>
    <row r="276" spans="1:2" x14ac:dyDescent="0.2">
      <c r="A276" s="262" t="s">
        <v>559</v>
      </c>
      <c r="B276" s="263">
        <f>'Ök elemi'!P202</f>
        <v>0</v>
      </c>
    </row>
    <row r="277" spans="1:2" x14ac:dyDescent="0.2">
      <c r="A277" s="262" t="s">
        <v>561</v>
      </c>
      <c r="B277" s="263">
        <f>'Ök elemi'!P208</f>
        <v>0</v>
      </c>
    </row>
    <row r="278" spans="1:2" x14ac:dyDescent="0.2">
      <c r="A278" s="262" t="s">
        <v>564</v>
      </c>
      <c r="B278" s="263">
        <f>'Ök elemi'!P245</f>
        <v>0</v>
      </c>
    </row>
    <row r="279" spans="1:2" x14ac:dyDescent="0.2">
      <c r="A279" s="264" t="s">
        <v>726</v>
      </c>
      <c r="B279" s="265">
        <f>SUM(B271:B278)</f>
        <v>52000000</v>
      </c>
    </row>
    <row r="281" spans="1:2" x14ac:dyDescent="0.2">
      <c r="A281" s="261" t="str">
        <f>'Ök elemi'!Q1</f>
        <v>074031</v>
      </c>
      <c r="B281" s="271"/>
    </row>
    <row r="282" spans="1:2" x14ac:dyDescent="0.2">
      <c r="A282" s="262" t="s">
        <v>550</v>
      </c>
      <c r="B282" s="263">
        <f>'Ök elemi'!Q21</f>
        <v>14954280</v>
      </c>
    </row>
    <row r="283" spans="1:2" x14ac:dyDescent="0.2">
      <c r="A283" s="262" t="s">
        <v>552</v>
      </c>
      <c r="B283" s="263">
        <f>'Ök elemi'!Q22</f>
        <v>2018828</v>
      </c>
    </row>
    <row r="284" spans="1:2" x14ac:dyDescent="0.2">
      <c r="A284" s="262" t="s">
        <v>554</v>
      </c>
      <c r="B284" s="263">
        <f>'Ök elemi'!Q47</f>
        <v>720000</v>
      </c>
    </row>
    <row r="285" spans="1:2" x14ac:dyDescent="0.2">
      <c r="A285" s="262" t="s">
        <v>556</v>
      </c>
      <c r="B285" s="263">
        <f>'Ök elemi'!Q56</f>
        <v>0</v>
      </c>
    </row>
    <row r="286" spans="1:2" x14ac:dyDescent="0.2">
      <c r="A286" s="262" t="s">
        <v>558</v>
      </c>
      <c r="B286" s="263">
        <f>'Ök elemi'!Q73</f>
        <v>0</v>
      </c>
    </row>
    <row r="287" spans="1:2" x14ac:dyDescent="0.2">
      <c r="A287" s="262" t="s">
        <v>560</v>
      </c>
      <c r="B287" s="263">
        <f>'Ök elemi'!Q81</f>
        <v>0</v>
      </c>
    </row>
    <row r="288" spans="1:2" x14ac:dyDescent="0.2">
      <c r="A288" s="262" t="s">
        <v>562</v>
      </c>
      <c r="B288" s="263">
        <f>'Ök elemi'!Q86</f>
        <v>0</v>
      </c>
    </row>
    <row r="289" spans="1:2" x14ac:dyDescent="0.2">
      <c r="A289" s="262" t="s">
        <v>563</v>
      </c>
      <c r="B289" s="263">
        <f>'Ök elemi'!Q96</f>
        <v>0</v>
      </c>
    </row>
    <row r="290" spans="1:2" x14ac:dyDescent="0.2">
      <c r="A290" s="262" t="s">
        <v>565</v>
      </c>
      <c r="B290" s="263">
        <f>'Ök elemi'!Q133</f>
        <v>0</v>
      </c>
    </row>
    <row r="291" spans="1:2" x14ac:dyDescent="0.2">
      <c r="A291" s="264" t="s">
        <v>727</v>
      </c>
      <c r="B291" s="265">
        <f>SUM(B282:B290)</f>
        <v>17693108</v>
      </c>
    </row>
    <row r="292" spans="1:2" x14ac:dyDescent="0.2">
      <c r="A292" s="267"/>
      <c r="B292" s="263"/>
    </row>
    <row r="293" spans="1:2" x14ac:dyDescent="0.2">
      <c r="A293" s="262" t="s">
        <v>549</v>
      </c>
      <c r="B293" s="263">
        <f>'Ök elemi'!Q154</f>
        <v>15000000</v>
      </c>
    </row>
    <row r="294" spans="1:2" x14ac:dyDescent="0.2">
      <c r="A294" s="262" t="s">
        <v>551</v>
      </c>
      <c r="B294" s="263">
        <f>'Ök elemi'!Q160</f>
        <v>0</v>
      </c>
    </row>
    <row r="295" spans="1:2" x14ac:dyDescent="0.2">
      <c r="A295" s="262" t="s">
        <v>553</v>
      </c>
      <c r="B295" s="263">
        <f>'Ök elemi'!Q174</f>
        <v>0</v>
      </c>
    </row>
    <row r="296" spans="1:2" x14ac:dyDescent="0.2">
      <c r="A296" s="262" t="s">
        <v>555</v>
      </c>
      <c r="B296" s="263">
        <f>'Ök elemi'!Q190</f>
        <v>0</v>
      </c>
    </row>
    <row r="297" spans="1:2" x14ac:dyDescent="0.2">
      <c r="A297" s="262" t="s">
        <v>557</v>
      </c>
      <c r="B297" s="263">
        <f>'Ök elemi'!Q196</f>
        <v>0</v>
      </c>
    </row>
    <row r="298" spans="1:2" x14ac:dyDescent="0.2">
      <c r="A298" s="262" t="s">
        <v>559</v>
      </c>
      <c r="B298" s="263">
        <f>'Ök elemi'!Q202</f>
        <v>0</v>
      </c>
    </row>
    <row r="299" spans="1:2" x14ac:dyDescent="0.2">
      <c r="A299" s="262" t="s">
        <v>561</v>
      </c>
      <c r="B299" s="263">
        <f>'Ök elemi'!Q208</f>
        <v>0</v>
      </c>
    </row>
    <row r="300" spans="1:2" x14ac:dyDescent="0.2">
      <c r="A300" s="262" t="s">
        <v>564</v>
      </c>
      <c r="B300" s="263">
        <f>'Ök elemi'!Q245</f>
        <v>0</v>
      </c>
    </row>
    <row r="301" spans="1:2" x14ac:dyDescent="0.2">
      <c r="A301" s="264" t="s">
        <v>726</v>
      </c>
      <c r="B301" s="265">
        <f>SUM(B293:B300)</f>
        <v>15000000</v>
      </c>
    </row>
    <row r="304" spans="1:2" x14ac:dyDescent="0.2">
      <c r="A304" s="261" t="str">
        <f>'Ök elemi'!S1</f>
        <v>081030</v>
      </c>
      <c r="B304" s="271"/>
    </row>
    <row r="305" spans="1:2" x14ac:dyDescent="0.2">
      <c r="A305" s="262" t="s">
        <v>550</v>
      </c>
      <c r="B305" s="263">
        <f>'Ök elemi'!S21</f>
        <v>0</v>
      </c>
    </row>
    <row r="306" spans="1:2" x14ac:dyDescent="0.2">
      <c r="A306" s="262" t="s">
        <v>552</v>
      </c>
      <c r="B306" s="263">
        <f>'Ök elemi'!S22</f>
        <v>0</v>
      </c>
    </row>
    <row r="307" spans="1:2" x14ac:dyDescent="0.2">
      <c r="A307" s="262" t="s">
        <v>554</v>
      </c>
      <c r="B307" s="263">
        <f>'Ök elemi'!S47</f>
        <v>1270000</v>
      </c>
    </row>
    <row r="308" spans="1:2" x14ac:dyDescent="0.2">
      <c r="A308" s="262" t="s">
        <v>556</v>
      </c>
      <c r="B308" s="263">
        <f>'Ök elemi'!S56</f>
        <v>0</v>
      </c>
    </row>
    <row r="309" spans="1:2" x14ac:dyDescent="0.2">
      <c r="A309" s="262" t="s">
        <v>558</v>
      </c>
      <c r="B309" s="263">
        <f>'Ök elemi'!S73</f>
        <v>0</v>
      </c>
    </row>
    <row r="310" spans="1:2" x14ac:dyDescent="0.2">
      <c r="A310" s="262" t="s">
        <v>560</v>
      </c>
      <c r="B310" s="263">
        <f>'Ök elemi'!S81</f>
        <v>966000</v>
      </c>
    </row>
    <row r="311" spans="1:2" x14ac:dyDescent="0.2">
      <c r="A311" s="262" t="s">
        <v>562</v>
      </c>
      <c r="B311" s="263">
        <f>'Ök elemi'!S86</f>
        <v>0</v>
      </c>
    </row>
    <row r="312" spans="1:2" x14ac:dyDescent="0.2">
      <c r="A312" s="262" t="s">
        <v>563</v>
      </c>
      <c r="B312" s="263">
        <f>'Ök elemi'!S96</f>
        <v>0</v>
      </c>
    </row>
    <row r="313" spans="1:2" x14ac:dyDescent="0.2">
      <c r="A313" s="262" t="s">
        <v>565</v>
      </c>
      <c r="B313" s="263">
        <f>'Ök elemi'!S133</f>
        <v>0</v>
      </c>
    </row>
    <row r="314" spans="1:2" x14ac:dyDescent="0.2">
      <c r="A314" s="264" t="s">
        <v>727</v>
      </c>
      <c r="B314" s="265">
        <f>SUM(B305:B313)</f>
        <v>2236000</v>
      </c>
    </row>
    <row r="315" spans="1:2" x14ac:dyDescent="0.2">
      <c r="A315" s="267"/>
      <c r="B315" s="263"/>
    </row>
    <row r="316" spans="1:2" x14ac:dyDescent="0.2">
      <c r="A316" s="262" t="s">
        <v>549</v>
      </c>
      <c r="B316" s="263">
        <f>'Ök elemi'!S154</f>
        <v>0</v>
      </c>
    </row>
    <row r="317" spans="1:2" x14ac:dyDescent="0.2">
      <c r="A317" s="262" t="s">
        <v>551</v>
      </c>
      <c r="B317" s="263">
        <f>'Ök elemi'!S160</f>
        <v>0</v>
      </c>
    </row>
    <row r="318" spans="1:2" x14ac:dyDescent="0.2">
      <c r="A318" s="262" t="s">
        <v>553</v>
      </c>
      <c r="B318" s="263">
        <f>'Ök elemi'!S174</f>
        <v>0</v>
      </c>
    </row>
    <row r="319" spans="1:2" x14ac:dyDescent="0.2">
      <c r="A319" s="262" t="s">
        <v>555</v>
      </c>
      <c r="B319" s="263">
        <f>'Ök elemi'!S190</f>
        <v>0</v>
      </c>
    </row>
    <row r="320" spans="1:2" x14ac:dyDescent="0.2">
      <c r="A320" s="262" t="s">
        <v>557</v>
      </c>
      <c r="B320" s="263">
        <f>'Ök elemi'!S1196</f>
        <v>0</v>
      </c>
    </row>
    <row r="321" spans="1:2" x14ac:dyDescent="0.2">
      <c r="A321" s="262" t="s">
        <v>559</v>
      </c>
      <c r="B321" s="263">
        <f>'Ök elemi'!S202</f>
        <v>0</v>
      </c>
    </row>
    <row r="322" spans="1:2" x14ac:dyDescent="0.2">
      <c r="A322" s="262" t="s">
        <v>561</v>
      </c>
      <c r="B322" s="263">
        <f>'Ök elemi'!S208</f>
        <v>0</v>
      </c>
    </row>
    <row r="323" spans="1:2" x14ac:dyDescent="0.2">
      <c r="A323" s="262" t="s">
        <v>564</v>
      </c>
      <c r="B323" s="263">
        <f>'Ök elemi'!S245</f>
        <v>0</v>
      </c>
    </row>
    <row r="324" spans="1:2" x14ac:dyDescent="0.2">
      <c r="A324" s="264" t="s">
        <v>726</v>
      </c>
      <c r="B324" s="265">
        <f>SUM(B316:B323)</f>
        <v>0</v>
      </c>
    </row>
    <row r="327" spans="1:2" x14ac:dyDescent="0.2">
      <c r="A327" s="261" t="str">
        <f>'Ök elemi'!T1</f>
        <v>083030</v>
      </c>
      <c r="B327" s="271"/>
    </row>
    <row r="328" spans="1:2" x14ac:dyDescent="0.2">
      <c r="A328" s="262" t="s">
        <v>550</v>
      </c>
      <c r="B328" s="263">
        <f>'Ök elemi'!T21</f>
        <v>0</v>
      </c>
    </row>
    <row r="329" spans="1:2" x14ac:dyDescent="0.2">
      <c r="A329" s="262" t="s">
        <v>552</v>
      </c>
      <c r="B329" s="263">
        <f>'Ök elemi'!T22</f>
        <v>0</v>
      </c>
    </row>
    <row r="330" spans="1:2" x14ac:dyDescent="0.2">
      <c r="A330" s="262" t="s">
        <v>554</v>
      </c>
      <c r="B330" s="263">
        <f>'Ök elemi'!T47</f>
        <v>1905000</v>
      </c>
    </row>
    <row r="331" spans="1:2" x14ac:dyDescent="0.2">
      <c r="A331" s="262" t="s">
        <v>556</v>
      </c>
      <c r="B331" s="263">
        <f>'Ök elemi'!T56</f>
        <v>0</v>
      </c>
    </row>
    <row r="332" spans="1:2" x14ac:dyDescent="0.2">
      <c r="A332" s="262" t="s">
        <v>558</v>
      </c>
      <c r="B332" s="263">
        <f>'Ök elemi'!T73</f>
        <v>0</v>
      </c>
    </row>
    <row r="333" spans="1:2" x14ac:dyDescent="0.2">
      <c r="A333" s="262" t="s">
        <v>560</v>
      </c>
      <c r="B333" s="263">
        <f>'Ök elemi'!T81</f>
        <v>0</v>
      </c>
    </row>
    <row r="334" spans="1:2" x14ac:dyDescent="0.2">
      <c r="A334" s="262" t="s">
        <v>562</v>
      </c>
      <c r="B334" s="263">
        <f>'Ök elemi'!T86</f>
        <v>0</v>
      </c>
    </row>
    <row r="335" spans="1:2" x14ac:dyDescent="0.2">
      <c r="A335" s="262" t="s">
        <v>563</v>
      </c>
      <c r="B335" s="263">
        <f>'Ök elemi'!T96</f>
        <v>0</v>
      </c>
    </row>
    <row r="336" spans="1:2" x14ac:dyDescent="0.2">
      <c r="A336" s="262" t="s">
        <v>565</v>
      </c>
      <c r="B336" s="263">
        <f>'Ök elemi'!T133</f>
        <v>0</v>
      </c>
    </row>
    <row r="337" spans="1:2" x14ac:dyDescent="0.2">
      <c r="A337" s="264" t="s">
        <v>727</v>
      </c>
      <c r="B337" s="265">
        <f>SUM(B328:B336)</f>
        <v>1905000</v>
      </c>
    </row>
    <row r="338" spans="1:2" x14ac:dyDescent="0.2">
      <c r="A338" s="267"/>
      <c r="B338" s="263"/>
    </row>
    <row r="339" spans="1:2" x14ac:dyDescent="0.2">
      <c r="A339" s="262" t="s">
        <v>549</v>
      </c>
      <c r="B339" s="263">
        <f>'Ök elemi'!T154</f>
        <v>0</v>
      </c>
    </row>
    <row r="340" spans="1:2" x14ac:dyDescent="0.2">
      <c r="A340" s="262" t="s">
        <v>551</v>
      </c>
      <c r="B340" s="263">
        <f>'Ök elemi'!T160</f>
        <v>0</v>
      </c>
    </row>
    <row r="341" spans="1:2" x14ac:dyDescent="0.2">
      <c r="A341" s="262" t="s">
        <v>553</v>
      </c>
      <c r="B341" s="263">
        <f>'Ök elemi'!T174</f>
        <v>0</v>
      </c>
    </row>
    <row r="342" spans="1:2" x14ac:dyDescent="0.2">
      <c r="A342" s="262" t="s">
        <v>555</v>
      </c>
      <c r="B342" s="263">
        <f>'Ök elemi'!T190</f>
        <v>0</v>
      </c>
    </row>
    <row r="343" spans="1:2" x14ac:dyDescent="0.2">
      <c r="A343" s="262" t="s">
        <v>557</v>
      </c>
      <c r="B343" s="263">
        <f>'Ök elemi'!T196</f>
        <v>0</v>
      </c>
    </row>
    <row r="344" spans="1:2" x14ac:dyDescent="0.2">
      <c r="A344" s="262" t="s">
        <v>559</v>
      </c>
      <c r="B344" s="263">
        <f>'Ök elemi'!T202</f>
        <v>0</v>
      </c>
    </row>
    <row r="345" spans="1:2" x14ac:dyDescent="0.2">
      <c r="A345" s="262" t="s">
        <v>561</v>
      </c>
      <c r="B345" s="263">
        <f>'Ök elemi'!T208</f>
        <v>0</v>
      </c>
    </row>
    <row r="346" spans="1:2" x14ac:dyDescent="0.2">
      <c r="A346" s="262" t="s">
        <v>564</v>
      </c>
      <c r="B346" s="263">
        <f>'Ök elemi'!T245</f>
        <v>0</v>
      </c>
    </row>
    <row r="347" spans="1:2" x14ac:dyDescent="0.2">
      <c r="A347" s="264" t="s">
        <v>726</v>
      </c>
      <c r="B347" s="265">
        <f>SUM(B339:B346)</f>
        <v>0</v>
      </c>
    </row>
    <row r="350" spans="1:2" x14ac:dyDescent="0.2">
      <c r="A350" s="261">
        <f>'Ök elemi'!W1</f>
        <v>900020</v>
      </c>
      <c r="B350" s="271"/>
    </row>
    <row r="351" spans="1:2" x14ac:dyDescent="0.2">
      <c r="A351" s="262" t="s">
        <v>550</v>
      </c>
      <c r="B351" s="263">
        <f>'Ök elemi'!W21</f>
        <v>0</v>
      </c>
    </row>
    <row r="352" spans="1:2" x14ac:dyDescent="0.2">
      <c r="A352" s="262" t="s">
        <v>552</v>
      </c>
      <c r="B352" s="263">
        <f>'Ök elemi'!W22</f>
        <v>0</v>
      </c>
    </row>
    <row r="353" spans="1:2" x14ac:dyDescent="0.2">
      <c r="A353" s="262" t="s">
        <v>554</v>
      </c>
      <c r="B353" s="263">
        <f>'Ök elemi'!W47</f>
        <v>0</v>
      </c>
    </row>
    <row r="354" spans="1:2" x14ac:dyDescent="0.2">
      <c r="A354" s="262" t="s">
        <v>556</v>
      </c>
      <c r="B354" s="263">
        <f>'Ök elemi'!W56</f>
        <v>0</v>
      </c>
    </row>
    <row r="355" spans="1:2" x14ac:dyDescent="0.2">
      <c r="A355" s="262" t="s">
        <v>558</v>
      </c>
      <c r="B355" s="263">
        <f>'Ök elemi'!W73</f>
        <v>0</v>
      </c>
    </row>
    <row r="356" spans="1:2" x14ac:dyDescent="0.2">
      <c r="A356" s="262" t="s">
        <v>560</v>
      </c>
      <c r="B356" s="263">
        <f>'Ök elemi'!W81</f>
        <v>0</v>
      </c>
    </row>
    <row r="357" spans="1:2" x14ac:dyDescent="0.2">
      <c r="A357" s="262" t="s">
        <v>562</v>
      </c>
      <c r="B357" s="263">
        <f>'Ök elemi'!W86</f>
        <v>0</v>
      </c>
    </row>
    <row r="358" spans="1:2" x14ac:dyDescent="0.2">
      <c r="A358" s="262" t="s">
        <v>563</v>
      </c>
      <c r="B358" s="263">
        <f>'Ök elemi'!W96</f>
        <v>0</v>
      </c>
    </row>
    <row r="359" spans="1:2" x14ac:dyDescent="0.2">
      <c r="A359" s="262" t="s">
        <v>565</v>
      </c>
      <c r="B359" s="263">
        <f>'Ök elemi'!W133</f>
        <v>0</v>
      </c>
    </row>
    <row r="360" spans="1:2" x14ac:dyDescent="0.2">
      <c r="A360" s="264" t="s">
        <v>727</v>
      </c>
      <c r="B360" s="265">
        <f>SUM(B351:B359)</f>
        <v>0</v>
      </c>
    </row>
    <row r="361" spans="1:2" x14ac:dyDescent="0.2">
      <c r="A361" s="267"/>
      <c r="B361" s="263"/>
    </row>
    <row r="362" spans="1:2" x14ac:dyDescent="0.2">
      <c r="A362" s="262" t="s">
        <v>549</v>
      </c>
      <c r="B362" s="263">
        <f>'Ök elemi'!W154</f>
        <v>0</v>
      </c>
    </row>
    <row r="363" spans="1:2" x14ac:dyDescent="0.2">
      <c r="A363" s="262" t="s">
        <v>551</v>
      </c>
      <c r="B363" s="263">
        <f>'Ök elemi'!W160</f>
        <v>0</v>
      </c>
    </row>
    <row r="364" spans="1:2" x14ac:dyDescent="0.2">
      <c r="A364" s="262" t="s">
        <v>553</v>
      </c>
      <c r="B364" s="263">
        <f>'Ök elemi'!W174</f>
        <v>64500000</v>
      </c>
    </row>
    <row r="365" spans="1:2" x14ac:dyDescent="0.2">
      <c r="A365" s="262" t="s">
        <v>555</v>
      </c>
      <c r="B365" s="263">
        <f>'Ök elemi'!W190</f>
        <v>0</v>
      </c>
    </row>
    <row r="366" spans="1:2" x14ac:dyDescent="0.2">
      <c r="A366" s="262" t="s">
        <v>557</v>
      </c>
      <c r="B366" s="263">
        <f>'Ök elemi'!W196</f>
        <v>0</v>
      </c>
    </row>
    <row r="367" spans="1:2" x14ac:dyDescent="0.2">
      <c r="A367" s="262" t="s">
        <v>559</v>
      </c>
      <c r="B367" s="263">
        <f>'Ök elemi'!W202</f>
        <v>0</v>
      </c>
    </row>
    <row r="368" spans="1:2" x14ac:dyDescent="0.2">
      <c r="A368" s="262" t="s">
        <v>561</v>
      </c>
      <c r="B368" s="263">
        <f>'Ök elemi'!W208</f>
        <v>0</v>
      </c>
    </row>
    <row r="369" spans="1:2" x14ac:dyDescent="0.2">
      <c r="A369" s="262" t="s">
        <v>564</v>
      </c>
      <c r="B369" s="263">
        <f>'Ök elemi'!W245</f>
        <v>0</v>
      </c>
    </row>
    <row r="370" spans="1:2" x14ac:dyDescent="0.2">
      <c r="A370" s="264" t="s">
        <v>726</v>
      </c>
      <c r="B370" s="265">
        <f>SUM(B362:B369)</f>
        <v>64500000</v>
      </c>
    </row>
    <row r="373" spans="1:2" x14ac:dyDescent="0.2">
      <c r="A373" s="261">
        <f>'Ök elemi'!V1</f>
        <v>107060</v>
      </c>
      <c r="B373" s="271"/>
    </row>
    <row r="374" spans="1:2" x14ac:dyDescent="0.2">
      <c r="A374" s="262" t="s">
        <v>550</v>
      </c>
      <c r="B374" s="263">
        <f>'Ök elemi'!V21</f>
        <v>0</v>
      </c>
    </row>
    <row r="375" spans="1:2" x14ac:dyDescent="0.2">
      <c r="A375" s="262" t="s">
        <v>552</v>
      </c>
      <c r="B375" s="263">
        <f>'Ök elemi'!V22</f>
        <v>0</v>
      </c>
    </row>
    <row r="376" spans="1:2" x14ac:dyDescent="0.2">
      <c r="A376" s="262" t="s">
        <v>554</v>
      </c>
      <c r="B376" s="263">
        <f>'Ök elemi'!V47</f>
        <v>8200000</v>
      </c>
    </row>
    <row r="377" spans="1:2" x14ac:dyDescent="0.2">
      <c r="A377" s="262" t="s">
        <v>556</v>
      </c>
      <c r="B377" s="263">
        <f>'Ök elemi'!V56</f>
        <v>11300000</v>
      </c>
    </row>
    <row r="378" spans="1:2" x14ac:dyDescent="0.2">
      <c r="A378" s="262" t="s">
        <v>558</v>
      </c>
      <c r="B378" s="263">
        <f>'Ök elemi'!V73</f>
        <v>0</v>
      </c>
    </row>
    <row r="379" spans="1:2" x14ac:dyDescent="0.2">
      <c r="A379" s="262" t="s">
        <v>560</v>
      </c>
      <c r="B379" s="263">
        <f>'Ök elemi'!V81</f>
        <v>0</v>
      </c>
    </row>
    <row r="380" spans="1:2" x14ac:dyDescent="0.2">
      <c r="A380" s="262" t="s">
        <v>562</v>
      </c>
      <c r="B380" s="263">
        <f>'Ök elemi'!V86</f>
        <v>0</v>
      </c>
    </row>
    <row r="381" spans="1:2" x14ac:dyDescent="0.2">
      <c r="A381" s="262" t="s">
        <v>563</v>
      </c>
      <c r="B381" s="263">
        <f>'Ök elemi'!V96</f>
        <v>0</v>
      </c>
    </row>
    <row r="382" spans="1:2" x14ac:dyDescent="0.2">
      <c r="A382" s="262" t="s">
        <v>565</v>
      </c>
      <c r="B382" s="263">
        <f>'Ök elemi'!V133</f>
        <v>0</v>
      </c>
    </row>
    <row r="383" spans="1:2" x14ac:dyDescent="0.2">
      <c r="A383" s="264" t="s">
        <v>727</v>
      </c>
      <c r="B383" s="265">
        <f>SUM(B374:B382)</f>
        <v>19500000</v>
      </c>
    </row>
    <row r="384" spans="1:2" x14ac:dyDescent="0.2">
      <c r="A384" s="267"/>
      <c r="B384" s="263"/>
    </row>
    <row r="385" spans="1:2" x14ac:dyDescent="0.2">
      <c r="A385" s="262" t="s">
        <v>549</v>
      </c>
      <c r="B385" s="263">
        <f>'Ök elemi'!V154</f>
        <v>0</v>
      </c>
    </row>
    <row r="386" spans="1:2" x14ac:dyDescent="0.2">
      <c r="A386" s="262" t="s">
        <v>551</v>
      </c>
      <c r="B386" s="263">
        <f>'Ök elemi'!V160</f>
        <v>0</v>
      </c>
    </row>
    <row r="387" spans="1:2" x14ac:dyDescent="0.2">
      <c r="A387" s="262" t="s">
        <v>553</v>
      </c>
      <c r="B387" s="263">
        <f>'Ök elemi'!V174</f>
        <v>0</v>
      </c>
    </row>
    <row r="388" spans="1:2" x14ac:dyDescent="0.2">
      <c r="A388" s="262" t="s">
        <v>555</v>
      </c>
      <c r="B388" s="263">
        <f>'Ök elemi'!V190</f>
        <v>0</v>
      </c>
    </row>
    <row r="389" spans="1:2" x14ac:dyDescent="0.2">
      <c r="A389" s="262" t="s">
        <v>557</v>
      </c>
      <c r="B389" s="263">
        <f>'Ök elemi'!V196</f>
        <v>0</v>
      </c>
    </row>
    <row r="390" spans="1:2" x14ac:dyDescent="0.2">
      <c r="A390" s="262" t="s">
        <v>559</v>
      </c>
      <c r="B390" s="263">
        <f>'Ök elemi'!V202</f>
        <v>0</v>
      </c>
    </row>
    <row r="391" spans="1:2" x14ac:dyDescent="0.2">
      <c r="A391" s="262" t="s">
        <v>561</v>
      </c>
      <c r="B391" s="263">
        <f>'Ök elemi'!V208</f>
        <v>0</v>
      </c>
    </row>
    <row r="392" spans="1:2" x14ac:dyDescent="0.2">
      <c r="A392" s="262" t="s">
        <v>564</v>
      </c>
      <c r="B392" s="263">
        <f>'Ök elemi'!V245</f>
        <v>0</v>
      </c>
    </row>
    <row r="393" spans="1:2" x14ac:dyDescent="0.2">
      <c r="A393" s="264" t="s">
        <v>726</v>
      </c>
      <c r="B393" s="265">
        <f>SUM(B385:B392)</f>
        <v>0</v>
      </c>
    </row>
    <row r="397" spans="1:2" x14ac:dyDescent="0.2">
      <c r="A397" s="258" t="s">
        <v>728</v>
      </c>
      <c r="B397" s="372">
        <f>B18+B41+B64+B87+B109+B132+B155+B178+B200+B223+B246+B269+B291+B314+B337+B360+B383</f>
        <v>585796721.59000003</v>
      </c>
    </row>
    <row r="398" spans="1:2" x14ac:dyDescent="0.2">
      <c r="A398" s="258" t="s">
        <v>729</v>
      </c>
      <c r="B398" s="269">
        <f>B28+B51+B74+B97+B119+B142+B165+B188+B210+B233+B256+B279+B301+B324+B347+B370+B393</f>
        <v>585796722</v>
      </c>
    </row>
    <row r="399" spans="1:2" x14ac:dyDescent="0.2">
      <c r="B399" s="269">
        <f>B397-B398</f>
        <v>-0.40999996662139893</v>
      </c>
    </row>
  </sheetData>
  <mergeCells count="3">
    <mergeCell ref="A4:G4"/>
    <mergeCell ref="A2:B2"/>
    <mergeCell ref="A3:B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E7DF9-0B74-4ECF-97BB-B17351F4889C}">
  <dimension ref="A1:AQ32"/>
  <sheetViews>
    <sheetView workbookViewId="0">
      <selection activeCell="B22" sqref="B22"/>
    </sheetView>
  </sheetViews>
  <sheetFormatPr defaultRowHeight="14.4" x14ac:dyDescent="0.3"/>
  <cols>
    <col min="1" max="1" width="4.33203125" bestFit="1" customWidth="1"/>
    <col min="2" max="2" width="45.5546875" customWidth="1"/>
    <col min="3" max="4" width="13.5546875" customWidth="1"/>
    <col min="5" max="5" width="13.5546875" style="248" customWidth="1"/>
    <col min="6" max="8" width="13.5546875" customWidth="1"/>
  </cols>
  <sheetData>
    <row r="1" spans="1:13" ht="18" x14ac:dyDescent="0.35">
      <c r="A1" s="318" t="s">
        <v>810</v>
      </c>
      <c r="B1" s="318"/>
      <c r="C1" s="318"/>
      <c r="D1" s="318"/>
    </row>
    <row r="2" spans="1:13" ht="18" x14ac:dyDescent="0.35">
      <c r="A2" s="318" t="s">
        <v>732</v>
      </c>
      <c r="B2" s="318"/>
      <c r="C2" s="318"/>
      <c r="D2" s="318"/>
    </row>
    <row r="5" spans="1:13" s="250" customFormat="1" ht="19.5" hidden="1" customHeight="1" x14ac:dyDescent="0.35">
      <c r="A5" s="272"/>
      <c r="B5" s="273" t="s">
        <v>735</v>
      </c>
      <c r="C5" s="274" t="str">
        <f>'Városgazd elemi'!F3</f>
        <v>013360</v>
      </c>
      <c r="D5" s="273"/>
      <c r="F5" s="251"/>
      <c r="G5" s="251"/>
      <c r="H5" s="251"/>
    </row>
    <row r="6" spans="1:13" hidden="1" x14ac:dyDescent="0.3">
      <c r="A6" s="275" t="s">
        <v>155</v>
      </c>
      <c r="B6" s="276" t="s">
        <v>156</v>
      </c>
      <c r="C6" s="277"/>
      <c r="D6" s="277"/>
      <c r="F6" s="248"/>
      <c r="G6" s="248"/>
      <c r="H6" s="248"/>
      <c r="I6" s="248"/>
      <c r="J6" s="248"/>
      <c r="K6" s="248"/>
      <c r="L6" s="248"/>
      <c r="M6" s="248"/>
    </row>
    <row r="7" spans="1:13" hidden="1" x14ac:dyDescent="0.3">
      <c r="A7" s="275"/>
      <c r="B7" s="276"/>
      <c r="C7" s="277"/>
      <c r="D7" s="277"/>
      <c r="F7" s="248"/>
      <c r="G7" s="248"/>
      <c r="H7" s="248"/>
      <c r="I7" s="248"/>
      <c r="J7" s="248"/>
      <c r="K7" s="248"/>
      <c r="L7" s="248"/>
      <c r="M7" s="248"/>
    </row>
    <row r="8" spans="1:13" ht="26.4" hidden="1" x14ac:dyDescent="0.3">
      <c r="A8" s="275" t="s">
        <v>161</v>
      </c>
      <c r="B8" s="278" t="s">
        <v>162</v>
      </c>
      <c r="C8" s="277">
        <f>C6*0.27</f>
        <v>0</v>
      </c>
      <c r="D8" s="277">
        <f>D6*0.27</f>
        <v>0</v>
      </c>
      <c r="F8" s="248"/>
      <c r="G8" s="248"/>
      <c r="H8" s="248"/>
      <c r="I8" s="248"/>
      <c r="J8" s="248"/>
      <c r="K8" s="248"/>
      <c r="L8" s="248"/>
      <c r="M8" s="248"/>
    </row>
    <row r="9" spans="1:13" s="249" customFormat="1" hidden="1" x14ac:dyDescent="0.3">
      <c r="A9" s="279" t="s">
        <v>163</v>
      </c>
      <c r="B9" s="280" t="s">
        <v>164</v>
      </c>
      <c r="C9" s="281">
        <f>SUM(C7:C8)</f>
        <v>0</v>
      </c>
      <c r="D9" s="281">
        <f>SUM(D7:D8)</f>
        <v>0</v>
      </c>
      <c r="E9" s="254"/>
      <c r="F9" s="254"/>
      <c r="G9" s="254"/>
      <c r="H9" s="254"/>
      <c r="I9" s="254"/>
      <c r="J9" s="254"/>
      <c r="K9" s="254"/>
      <c r="L9" s="254"/>
      <c r="M9" s="254"/>
    </row>
    <row r="10" spans="1:13" x14ac:dyDescent="0.3">
      <c r="A10" s="28"/>
      <c r="B10" s="31"/>
    </row>
    <row r="11" spans="1:13" x14ac:dyDescent="0.3">
      <c r="A11" s="28"/>
      <c r="B11" s="31"/>
    </row>
    <row r="12" spans="1:13" s="252" customFormat="1" ht="18" x14ac:dyDescent="0.35">
      <c r="A12" s="283"/>
      <c r="B12" s="284" t="s">
        <v>811</v>
      </c>
      <c r="C12" s="285" t="s">
        <v>605</v>
      </c>
      <c r="D12" s="285" t="s">
        <v>587</v>
      </c>
      <c r="E12" s="253"/>
    </row>
    <row r="13" spans="1:13" x14ac:dyDescent="0.3">
      <c r="A13" s="275" t="s">
        <v>155</v>
      </c>
      <c r="B13" s="276" t="s">
        <v>156</v>
      </c>
      <c r="C13" s="277">
        <f>SUM(C14:C16)</f>
        <v>920000</v>
      </c>
      <c r="D13" s="277">
        <f>SUM(D14:D16)</f>
        <v>4500000</v>
      </c>
      <c r="F13" s="248"/>
      <c r="G13" s="248"/>
      <c r="H13" s="248"/>
      <c r="I13" s="248"/>
      <c r="J13" s="248"/>
      <c r="K13" s="248"/>
      <c r="L13" s="248"/>
      <c r="M13" s="248"/>
    </row>
    <row r="14" spans="1:13" x14ac:dyDescent="0.3">
      <c r="A14" s="275"/>
      <c r="B14" s="276" t="s">
        <v>812</v>
      </c>
      <c r="C14" s="277">
        <v>920000</v>
      </c>
      <c r="D14" s="277"/>
      <c r="F14" s="248"/>
      <c r="G14" s="248"/>
      <c r="H14" s="248"/>
      <c r="I14" s="248"/>
      <c r="J14" s="248"/>
      <c r="K14" s="248"/>
      <c r="L14" s="248"/>
      <c r="M14" s="248"/>
    </row>
    <row r="15" spans="1:13" x14ac:dyDescent="0.3">
      <c r="A15" s="275"/>
      <c r="B15" s="276" t="s">
        <v>813</v>
      </c>
      <c r="C15" s="277"/>
      <c r="D15" s="277">
        <v>4500000</v>
      </c>
      <c r="F15" s="248"/>
      <c r="G15" s="248"/>
      <c r="H15" s="248"/>
      <c r="I15" s="248"/>
      <c r="J15" s="248"/>
      <c r="K15" s="248"/>
      <c r="L15" s="248"/>
      <c r="M15" s="248"/>
    </row>
    <row r="16" spans="1:13" x14ac:dyDescent="0.3">
      <c r="A16" s="275"/>
      <c r="B16" s="276"/>
      <c r="C16" s="277"/>
      <c r="D16" s="277"/>
      <c r="F16" s="248"/>
      <c r="G16" s="248"/>
      <c r="H16" s="248"/>
      <c r="I16" s="248"/>
      <c r="J16" s="248"/>
      <c r="K16" s="248"/>
      <c r="L16" s="248"/>
      <c r="M16" s="248"/>
    </row>
    <row r="17" spans="1:43" ht="26.4" x14ac:dyDescent="0.3">
      <c r="A17" s="275" t="s">
        <v>161</v>
      </c>
      <c r="B17" s="278" t="s">
        <v>162</v>
      </c>
      <c r="C17" s="277">
        <f>C13*0.05</f>
        <v>46000</v>
      </c>
      <c r="D17" s="277">
        <f>D13*0.27</f>
        <v>1215000</v>
      </c>
      <c r="F17" s="248"/>
      <c r="G17" s="248"/>
      <c r="H17" s="248"/>
      <c r="I17" s="248"/>
      <c r="J17" s="248"/>
      <c r="K17" s="248"/>
      <c r="L17" s="248"/>
      <c r="M17" s="248"/>
    </row>
    <row r="18" spans="1:43" s="249" customFormat="1" x14ac:dyDescent="0.3">
      <c r="A18" s="279" t="s">
        <v>163</v>
      </c>
      <c r="B18" s="280" t="s">
        <v>164</v>
      </c>
      <c r="C18" s="281">
        <f>SUM(C14:C17)</f>
        <v>966000</v>
      </c>
      <c r="D18" s="282">
        <f>D13+D17</f>
        <v>5715000</v>
      </c>
      <c r="E18" s="254"/>
      <c r="F18" s="254"/>
      <c r="G18" s="254"/>
      <c r="H18" s="254"/>
      <c r="I18" s="254"/>
      <c r="J18" s="254"/>
      <c r="K18" s="254"/>
      <c r="L18" s="254"/>
      <c r="M18" s="254"/>
    </row>
    <row r="19" spans="1:43" x14ac:dyDescent="0.3">
      <c r="A19" s="110"/>
      <c r="B19" s="110"/>
      <c r="C19" s="277"/>
      <c r="D19" s="277"/>
      <c r="F19" s="248"/>
      <c r="G19" s="248"/>
      <c r="H19" s="248"/>
      <c r="I19" s="248"/>
      <c r="J19" s="248"/>
      <c r="K19" s="248"/>
      <c r="L19" s="248"/>
      <c r="M19" s="248"/>
    </row>
    <row r="20" spans="1:43" ht="24.9" customHeight="1" x14ac:dyDescent="0.3">
      <c r="A20" s="275" t="s">
        <v>165</v>
      </c>
      <c r="B20" s="286" t="s">
        <v>166</v>
      </c>
      <c r="C20" s="287"/>
      <c r="D20" s="287">
        <f>SUM(D21:D27)</f>
        <v>4000000</v>
      </c>
      <c r="E20" s="255"/>
      <c r="F20" s="255"/>
      <c r="G20" s="255"/>
      <c r="H20" s="255"/>
      <c r="I20" s="255"/>
      <c r="J20" s="255"/>
      <c r="K20" s="255"/>
      <c r="L20" s="255"/>
      <c r="M20" s="25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4">
        <f t="shared" ref="AQ20:AQ31" si="0">SUM(C20:AP20)</f>
        <v>4000000</v>
      </c>
    </row>
    <row r="21" spans="1:43" ht="24.9" customHeight="1" x14ac:dyDescent="0.3">
      <c r="A21" s="275"/>
      <c r="B21" s="286" t="s">
        <v>814</v>
      </c>
      <c r="C21" s="287"/>
      <c r="D21" s="287">
        <v>4000000</v>
      </c>
      <c r="E21" s="255"/>
      <c r="F21" s="255"/>
      <c r="G21" s="255"/>
      <c r="H21" s="255"/>
      <c r="I21" s="255"/>
      <c r="J21" s="255"/>
      <c r="K21" s="255"/>
      <c r="L21" s="255"/>
      <c r="M21" s="255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4"/>
    </row>
    <row r="22" spans="1:43" ht="24.9" customHeight="1" x14ac:dyDescent="0.3">
      <c r="A22" s="275"/>
      <c r="B22" s="286"/>
      <c r="C22" s="287"/>
      <c r="D22" s="287"/>
      <c r="E22" s="255"/>
      <c r="F22" s="255"/>
      <c r="G22" s="255"/>
      <c r="H22" s="255"/>
      <c r="I22" s="255"/>
      <c r="J22" s="255"/>
      <c r="K22" s="255"/>
      <c r="L22" s="255"/>
      <c r="M22" s="255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4"/>
    </row>
    <row r="23" spans="1:43" ht="24.9" customHeight="1" x14ac:dyDescent="0.3">
      <c r="A23" s="275"/>
      <c r="B23" s="286"/>
      <c r="C23" s="287"/>
      <c r="D23" s="287"/>
      <c r="E23" s="255"/>
      <c r="F23" s="255"/>
      <c r="G23" s="255"/>
      <c r="H23" s="255"/>
      <c r="I23" s="255"/>
      <c r="J23" s="255"/>
      <c r="K23" s="255"/>
      <c r="L23" s="255"/>
      <c r="M23" s="255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4"/>
    </row>
    <row r="24" spans="1:43" ht="24.9" customHeight="1" x14ac:dyDescent="0.3">
      <c r="A24" s="275"/>
      <c r="B24" s="286"/>
      <c r="C24" s="287"/>
      <c r="D24" s="287"/>
      <c r="E24" s="255"/>
      <c r="F24" s="255"/>
      <c r="G24" s="255"/>
      <c r="H24" s="255"/>
      <c r="I24" s="255"/>
      <c r="J24" s="255"/>
      <c r="K24" s="255"/>
      <c r="L24" s="255"/>
      <c r="M24" s="255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4"/>
    </row>
    <row r="25" spans="1:43" ht="24.9" customHeight="1" x14ac:dyDescent="0.3">
      <c r="A25" s="275"/>
      <c r="B25" s="286"/>
      <c r="C25" s="287"/>
      <c r="D25" s="287"/>
      <c r="E25" s="255"/>
      <c r="F25" s="255"/>
      <c r="G25" s="255"/>
      <c r="H25" s="255"/>
      <c r="I25" s="255"/>
      <c r="J25" s="255"/>
      <c r="K25" s="255"/>
      <c r="L25" s="255"/>
      <c r="M25" s="255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4"/>
    </row>
    <row r="26" spans="1:43" ht="24.9" customHeight="1" x14ac:dyDescent="0.3">
      <c r="A26" s="275"/>
      <c r="B26" s="286"/>
      <c r="C26" s="287"/>
      <c r="D26" s="287"/>
      <c r="E26" s="255"/>
      <c r="F26" s="255"/>
      <c r="G26" s="255"/>
      <c r="H26" s="255"/>
      <c r="I26" s="255"/>
      <c r="J26" s="255"/>
      <c r="K26" s="255"/>
      <c r="L26" s="255"/>
      <c r="M26" s="255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4"/>
    </row>
    <row r="27" spans="1:43" ht="24.9" customHeight="1" x14ac:dyDescent="0.3">
      <c r="A27" s="275"/>
      <c r="B27" s="286"/>
      <c r="C27" s="287"/>
      <c r="D27" s="287"/>
      <c r="E27" s="255"/>
      <c r="F27" s="255"/>
      <c r="G27" s="255"/>
      <c r="H27" s="255"/>
      <c r="I27" s="255"/>
      <c r="J27" s="255"/>
      <c r="K27" s="255"/>
      <c r="L27" s="255"/>
      <c r="M27" s="255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4"/>
    </row>
    <row r="28" spans="1:43" ht="24.9" customHeight="1" x14ac:dyDescent="0.3">
      <c r="A28" s="275" t="s">
        <v>167</v>
      </c>
      <c r="B28" s="286" t="s">
        <v>168</v>
      </c>
      <c r="C28" s="287"/>
      <c r="D28" s="287"/>
      <c r="E28" s="255"/>
      <c r="F28" s="255"/>
      <c r="G28" s="255"/>
      <c r="H28" s="255"/>
      <c r="I28" s="255"/>
      <c r="J28" s="255"/>
      <c r="K28" s="255"/>
      <c r="L28" s="255"/>
      <c r="M28" s="255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4">
        <f t="shared" si="0"/>
        <v>0</v>
      </c>
    </row>
    <row r="29" spans="1:43" ht="24.9" customHeight="1" x14ac:dyDescent="0.3">
      <c r="A29" s="275" t="s">
        <v>169</v>
      </c>
      <c r="B29" s="286" t="s">
        <v>170</v>
      </c>
      <c r="C29" s="287"/>
      <c r="D29" s="287"/>
      <c r="E29" s="255"/>
      <c r="F29" s="255"/>
      <c r="G29" s="255"/>
      <c r="H29" s="255"/>
      <c r="I29" s="255"/>
      <c r="J29" s="255"/>
      <c r="K29" s="255"/>
      <c r="L29" s="255"/>
      <c r="M29" s="255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4">
        <f t="shared" si="0"/>
        <v>0</v>
      </c>
    </row>
    <row r="30" spans="1:43" ht="24.9" customHeight="1" x14ac:dyDescent="0.3">
      <c r="A30" s="275" t="s">
        <v>171</v>
      </c>
      <c r="B30" s="286" t="s">
        <v>172</v>
      </c>
      <c r="C30" s="287">
        <f>C20*27%</f>
        <v>0</v>
      </c>
      <c r="D30" s="287">
        <f>D20*27%</f>
        <v>1080000</v>
      </c>
      <c r="E30" s="255"/>
      <c r="F30" s="255"/>
      <c r="G30" s="255"/>
      <c r="H30" s="255"/>
      <c r="I30" s="255"/>
      <c r="J30" s="255"/>
      <c r="K30" s="255"/>
      <c r="L30" s="255"/>
      <c r="M30" s="255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4">
        <f t="shared" si="0"/>
        <v>1080000</v>
      </c>
    </row>
    <row r="31" spans="1:43" s="249" customFormat="1" ht="24.9" customHeight="1" x14ac:dyDescent="0.3">
      <c r="A31" s="279" t="s">
        <v>173</v>
      </c>
      <c r="B31" s="280" t="s">
        <v>174</v>
      </c>
      <c r="C31" s="288">
        <f>C20+C28+C29+C30</f>
        <v>0</v>
      </c>
      <c r="D31" s="288">
        <f>D20+D28+D29+D30</f>
        <v>5080000</v>
      </c>
      <c r="E31" s="256"/>
      <c r="F31" s="256"/>
      <c r="G31" s="256"/>
      <c r="H31" s="256"/>
      <c r="I31" s="256"/>
      <c r="J31" s="256"/>
      <c r="K31" s="256"/>
      <c r="L31" s="256"/>
      <c r="M31" s="256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>
        <f t="shared" si="0"/>
        <v>5080000</v>
      </c>
    </row>
    <row r="32" spans="1:43" x14ac:dyDescent="0.3">
      <c r="C32" s="248"/>
      <c r="D32" s="248"/>
      <c r="F32" s="248"/>
      <c r="G32" s="248"/>
      <c r="H32" s="248"/>
      <c r="I32" s="248"/>
      <c r="J32" s="248"/>
      <c r="K32" s="248"/>
      <c r="L32" s="248"/>
      <c r="M32" s="248"/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DB72-0B83-4D01-8E0E-6DB46077FCEA}">
  <sheetPr>
    <pageSetUpPr fitToPage="1"/>
  </sheetPr>
  <dimension ref="A1:CS62"/>
  <sheetViews>
    <sheetView zoomScaleNormal="100" workbookViewId="0">
      <selection activeCell="A4" sqref="A4:G4"/>
    </sheetView>
  </sheetViews>
  <sheetFormatPr defaultColWidth="9.109375" defaultRowHeight="15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/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815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v>0</v>
      </c>
      <c r="E8" s="86" t="s">
        <v>43</v>
      </c>
      <c r="F8" s="82" t="s">
        <v>550</v>
      </c>
      <c r="G8" s="87">
        <f>'Városgazd elemi'!N21</f>
        <v>37084800</v>
      </c>
    </row>
    <row r="9" spans="1:97" ht="45" customHeight="1" x14ac:dyDescent="0.3">
      <c r="A9" s="86" t="s">
        <v>325</v>
      </c>
      <c r="B9" s="82" t="s">
        <v>551</v>
      </c>
      <c r="C9" s="87">
        <v>0</v>
      </c>
      <c r="E9" s="86" t="s">
        <v>45</v>
      </c>
      <c r="F9" s="82" t="s">
        <v>552</v>
      </c>
      <c r="G9" s="87">
        <f>'Városgazd elemi'!N22</f>
        <v>5360153</v>
      </c>
    </row>
    <row r="10" spans="1:97" ht="45" customHeight="1" x14ac:dyDescent="0.3">
      <c r="A10" s="86" t="s">
        <v>357</v>
      </c>
      <c r="B10" s="82" t="s">
        <v>553</v>
      </c>
      <c r="C10" s="87">
        <v>0</v>
      </c>
      <c r="E10" s="86" t="s">
        <v>95</v>
      </c>
      <c r="F10" s="82" t="s">
        <v>554</v>
      </c>
      <c r="G10" s="87">
        <f>'Városgazd elemi'!N47</f>
        <v>15074000</v>
      </c>
    </row>
    <row r="11" spans="1:97" ht="45" customHeight="1" x14ac:dyDescent="0.3">
      <c r="A11" s="86" t="s">
        <v>405</v>
      </c>
      <c r="B11" s="82" t="s">
        <v>555</v>
      </c>
      <c r="C11" s="87">
        <f>'Városgazd elemi'!N190</f>
        <v>7700000</v>
      </c>
      <c r="E11" s="86" t="s">
        <v>113</v>
      </c>
      <c r="F11" s="82" t="s">
        <v>556</v>
      </c>
      <c r="G11" s="87">
        <v>0</v>
      </c>
    </row>
    <row r="12" spans="1:97" ht="45" customHeight="1" x14ac:dyDescent="0.3">
      <c r="A12" s="86" t="s">
        <v>423</v>
      </c>
      <c r="B12" s="82" t="s">
        <v>557</v>
      </c>
      <c r="C12" s="87">
        <v>0</v>
      </c>
      <c r="E12" s="86" t="s">
        <v>147</v>
      </c>
      <c r="F12" s="82" t="s">
        <v>558</v>
      </c>
      <c r="G12" s="87">
        <v>0</v>
      </c>
    </row>
    <row r="13" spans="1:97" ht="45" customHeight="1" x14ac:dyDescent="0.3">
      <c r="A13" s="86" t="s">
        <v>441</v>
      </c>
      <c r="B13" s="82" t="s">
        <v>559</v>
      </c>
      <c r="C13" s="87">
        <v>0</v>
      </c>
      <c r="E13" s="86" t="s">
        <v>163</v>
      </c>
      <c r="F13" s="82" t="s">
        <v>560</v>
      </c>
      <c r="G13" s="87">
        <f>'Városgazd elemi'!N81</f>
        <v>0</v>
      </c>
    </row>
    <row r="14" spans="1:97" ht="45" customHeight="1" x14ac:dyDescent="0.3">
      <c r="A14" s="86" t="s">
        <v>459</v>
      </c>
      <c r="B14" s="82" t="s">
        <v>561</v>
      </c>
      <c r="C14" s="87">
        <v>0</v>
      </c>
      <c r="E14" s="86" t="s">
        <v>173</v>
      </c>
      <c r="F14" s="82" t="s">
        <v>562</v>
      </c>
      <c r="G14" s="87">
        <f>'Városgazd elemi'!N86</f>
        <v>0</v>
      </c>
    </row>
    <row r="15" spans="1:97" ht="45" customHeight="1" x14ac:dyDescent="0.3">
      <c r="E15" s="86" t="s">
        <v>193</v>
      </c>
      <c r="F15" s="82" t="s">
        <v>563</v>
      </c>
      <c r="G15" s="87">
        <v>0</v>
      </c>
    </row>
    <row r="16" spans="1:97" ht="45" customHeight="1" x14ac:dyDescent="0.3">
      <c r="A16" s="86" t="s">
        <v>526</v>
      </c>
      <c r="B16" s="82" t="s">
        <v>564</v>
      </c>
      <c r="C16" s="87">
        <f>'Városgazd elemi'!N245</f>
        <v>49818953</v>
      </c>
      <c r="E16" s="86" t="s">
        <v>278</v>
      </c>
      <c r="F16" s="82" t="s">
        <v>565</v>
      </c>
      <c r="G16" s="87">
        <v>0</v>
      </c>
    </row>
    <row r="17" spans="2:9" ht="15.6" x14ac:dyDescent="0.3">
      <c r="B17" s="88" t="s">
        <v>582</v>
      </c>
      <c r="C17" s="89"/>
      <c r="E17" s="90"/>
      <c r="F17" s="88" t="s">
        <v>566</v>
      </c>
      <c r="G17" s="89">
        <v>0</v>
      </c>
    </row>
    <row r="18" spans="2:9" ht="15.6" x14ac:dyDescent="0.3">
      <c r="B18" s="107" t="s">
        <v>733</v>
      </c>
      <c r="C18" s="89"/>
      <c r="E18" s="90"/>
      <c r="F18" s="88"/>
      <c r="G18" s="89"/>
    </row>
    <row r="19" spans="2:9" ht="15.6" x14ac:dyDescent="0.3">
      <c r="B19" s="88" t="s">
        <v>581</v>
      </c>
      <c r="C19" s="89">
        <v>0</v>
      </c>
      <c r="E19" s="90"/>
      <c r="F19" s="88" t="s">
        <v>567</v>
      </c>
      <c r="G19" s="89">
        <f>G16-G17</f>
        <v>0</v>
      </c>
      <c r="I19" s="91"/>
    </row>
    <row r="20" spans="2:9" ht="15.6" x14ac:dyDescent="0.3">
      <c r="C20" s="92"/>
      <c r="E20" s="90"/>
      <c r="F20" s="93"/>
      <c r="G20" s="94"/>
    </row>
    <row r="21" spans="2:9" ht="15.6" x14ac:dyDescent="0.3">
      <c r="B21" s="81" t="s">
        <v>568</v>
      </c>
      <c r="C21" s="95">
        <f>C8+C10+C11+C13</f>
        <v>7700000</v>
      </c>
      <c r="E21" s="77"/>
      <c r="F21" s="81" t="s">
        <v>569</v>
      </c>
      <c r="G21" s="95">
        <f>G8+G9+G10+G11+G12</f>
        <v>57518953</v>
      </c>
    </row>
    <row r="22" spans="2:9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-49818953</v>
      </c>
      <c r="D23" s="319"/>
      <c r="E23" s="319"/>
      <c r="F23" s="98"/>
      <c r="G23" s="98"/>
    </row>
    <row r="24" spans="2:9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0</v>
      </c>
      <c r="E25" s="77"/>
      <c r="F25" s="81" t="s">
        <v>572</v>
      </c>
      <c r="G25" s="95">
        <f>G13+G14+G15</f>
        <v>0</v>
      </c>
    </row>
    <row r="26" spans="2:9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0</v>
      </c>
      <c r="D27" s="319"/>
      <c r="E27" s="319"/>
      <c r="F27" s="98"/>
      <c r="G27" s="98"/>
      <c r="I27" s="91"/>
    </row>
    <row r="28" spans="2:9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7700000</v>
      </c>
      <c r="E29" s="77"/>
      <c r="F29" s="100" t="s">
        <v>575</v>
      </c>
      <c r="G29" s="95">
        <f>G21+G25</f>
        <v>57518953</v>
      </c>
    </row>
    <row r="30" spans="2:9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-49818953</v>
      </c>
      <c r="D31" s="319"/>
      <c r="E31" s="319"/>
      <c r="F31" s="98"/>
      <c r="G31" s="98"/>
      <c r="I31" s="91"/>
    </row>
    <row r="32" spans="2:9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57518953</v>
      </c>
      <c r="E34" s="102" t="s">
        <v>281</v>
      </c>
      <c r="F34" s="100" t="s">
        <v>578</v>
      </c>
      <c r="G34" s="95">
        <f>G29+G16</f>
        <v>57518953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C31:E31"/>
    <mergeCell ref="A2:G2"/>
    <mergeCell ref="A3:G3"/>
    <mergeCell ref="A4:G4"/>
    <mergeCell ref="C23:E23"/>
    <mergeCell ref="C27:E27"/>
  </mergeCells>
  <pageMargins left="0.7" right="0.7" top="0.75" bottom="0.75" header="0.3" footer="0.3"/>
  <pageSetup paperSize="9" scale="48" fitToHeight="0" orientation="portrait" horizontalDpi="300" verticalDpi="300" r:id="rId1"/>
  <rowBreaks count="1" manualBreakCount="1">
    <brk id="36" max="16383" man="1"/>
  </rowBreaks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1852B-428F-422C-A089-39E742A1E380}">
  <dimension ref="A1:CS62"/>
  <sheetViews>
    <sheetView zoomScaleNormal="100" workbookViewId="0">
      <selection sqref="A1:XFD1048576"/>
    </sheetView>
  </sheetViews>
  <sheetFormatPr defaultColWidth="9.109375" defaultRowHeight="15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/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826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'Hivatal elemi'!N154</f>
        <v>0</v>
      </c>
      <c r="E8" s="86" t="s">
        <v>43</v>
      </c>
      <c r="F8" s="82" t="s">
        <v>550</v>
      </c>
      <c r="G8" s="87">
        <f>'Hivatal elemi'!N21</f>
        <v>79512150</v>
      </c>
    </row>
    <row r="9" spans="1:97" ht="45" customHeight="1" x14ac:dyDescent="0.3">
      <c r="A9" s="86" t="s">
        <v>325</v>
      </c>
      <c r="B9" s="82" t="s">
        <v>551</v>
      </c>
      <c r="C9" s="87">
        <f>'Hivatal elemi'!N160</f>
        <v>0</v>
      </c>
      <c r="E9" s="86" t="s">
        <v>45</v>
      </c>
      <c r="F9" s="82" t="s">
        <v>552</v>
      </c>
      <c r="G9" s="87">
        <f>'Hivatal elemi'!N22</f>
        <v>10736928.25</v>
      </c>
    </row>
    <row r="10" spans="1:97" ht="45" customHeight="1" x14ac:dyDescent="0.3">
      <c r="A10" s="86" t="s">
        <v>357</v>
      </c>
      <c r="B10" s="82" t="s">
        <v>553</v>
      </c>
      <c r="C10" s="87">
        <f>'Hivatal elemi'!N174</f>
        <v>0</v>
      </c>
      <c r="E10" s="86" t="s">
        <v>95</v>
      </c>
      <c r="F10" s="82" t="s">
        <v>554</v>
      </c>
      <c r="G10" s="87">
        <f>'Hivatal elemi'!N47</f>
        <v>7850000</v>
      </c>
    </row>
    <row r="11" spans="1:97" ht="45" customHeight="1" x14ac:dyDescent="0.3">
      <c r="A11" s="86" t="s">
        <v>405</v>
      </c>
      <c r="B11" s="82" t="s">
        <v>555</v>
      </c>
      <c r="C11" s="87">
        <f>'Hivatal elemi'!N190</f>
        <v>260000</v>
      </c>
      <c r="E11" s="86" t="s">
        <v>113</v>
      </c>
      <c r="F11" s="82" t="s">
        <v>556</v>
      </c>
      <c r="G11" s="87">
        <f>'Hivatal elemi'!N56</f>
        <v>0</v>
      </c>
    </row>
    <row r="12" spans="1:97" ht="45" customHeight="1" x14ac:dyDescent="0.3">
      <c r="A12" s="86" t="s">
        <v>423</v>
      </c>
      <c r="B12" s="82" t="s">
        <v>557</v>
      </c>
      <c r="C12" s="87">
        <f>'Hivatal elemi'!N196</f>
        <v>0</v>
      </c>
      <c r="E12" s="86" t="s">
        <v>147</v>
      </c>
      <c r="F12" s="82" t="s">
        <v>558</v>
      </c>
      <c r="G12" s="87">
        <f>'Hivatal elemi'!N73</f>
        <v>0</v>
      </c>
    </row>
    <row r="13" spans="1:97" ht="45" customHeight="1" x14ac:dyDescent="0.3">
      <c r="A13" s="86" t="s">
        <v>441</v>
      </c>
      <c r="B13" s="82" t="s">
        <v>559</v>
      </c>
      <c r="C13" s="87">
        <f>'Hivatal elemi'!N202</f>
        <v>500000</v>
      </c>
      <c r="E13" s="86" t="s">
        <v>163</v>
      </c>
      <c r="F13" s="82" t="s">
        <v>560</v>
      </c>
      <c r="G13" s="87">
        <f>'Hivatal elemi'!N81</f>
        <v>0</v>
      </c>
    </row>
    <row r="14" spans="1:97" ht="45" customHeight="1" x14ac:dyDescent="0.3">
      <c r="A14" s="86" t="s">
        <v>459</v>
      </c>
      <c r="B14" s="82" t="s">
        <v>561</v>
      </c>
      <c r="C14" s="87">
        <f>'Hivatal elemi'!N208</f>
        <v>200000</v>
      </c>
      <c r="E14" s="86" t="s">
        <v>173</v>
      </c>
      <c r="F14" s="82" t="s">
        <v>562</v>
      </c>
      <c r="G14" s="87">
        <f>'Hivatal elemi'!N86</f>
        <v>0</v>
      </c>
    </row>
    <row r="15" spans="1:97" ht="45" customHeight="1" x14ac:dyDescent="0.3">
      <c r="E15" s="86" t="s">
        <v>193</v>
      </c>
      <c r="F15" s="82" t="s">
        <v>563</v>
      </c>
      <c r="G15" s="87">
        <f>'Hivatal elemi'!N96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'Hivatal elemi'!N245</f>
        <v>97139078.25</v>
      </c>
      <c r="E16" s="86" t="s">
        <v>278</v>
      </c>
      <c r="F16" s="82" t="s">
        <v>565</v>
      </c>
      <c r="G16" s="87">
        <f>'Hivatal elemi'!N133</f>
        <v>0</v>
      </c>
    </row>
    <row r="17" spans="2:9" ht="15.6" x14ac:dyDescent="0.3">
      <c r="B17" s="88" t="s">
        <v>580</v>
      </c>
      <c r="C17" s="89">
        <v>46787650</v>
      </c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>
        <f>G29-C17</f>
        <v>51311428.25</v>
      </c>
      <c r="E18" s="90"/>
      <c r="F18" s="88" t="s">
        <v>567</v>
      </c>
      <c r="G18" s="89">
        <f>G16-G17</f>
        <v>0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97"/>
    </row>
    <row r="21" spans="2:9" ht="15.6" x14ac:dyDescent="0.3">
      <c r="B21" s="81" t="s">
        <v>568</v>
      </c>
      <c r="C21" s="95">
        <f>C8+C10+C11+C13</f>
        <v>760000</v>
      </c>
      <c r="E21" s="77"/>
      <c r="F21" s="81" t="s">
        <v>569</v>
      </c>
      <c r="G21" s="95">
        <f>G8+G9+G10+G11+G12</f>
        <v>98099078.25</v>
      </c>
    </row>
    <row r="22" spans="2:9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-97339078.25</v>
      </c>
      <c r="D23" s="319"/>
      <c r="E23" s="319"/>
      <c r="F23" s="98"/>
      <c r="G23" s="98"/>
    </row>
    <row r="24" spans="2:9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200000</v>
      </c>
      <c r="E25" s="77"/>
      <c r="F25" s="81" t="s">
        <v>572</v>
      </c>
      <c r="G25" s="95">
        <f>G13+G14+G15</f>
        <v>0</v>
      </c>
    </row>
    <row r="26" spans="2:9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200000</v>
      </c>
      <c r="D27" s="319"/>
      <c r="E27" s="319"/>
      <c r="F27" s="98"/>
      <c r="G27" s="98"/>
      <c r="I27" s="91"/>
    </row>
    <row r="28" spans="2:9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960000</v>
      </c>
      <c r="E29" s="77"/>
      <c r="F29" s="100" t="s">
        <v>575</v>
      </c>
      <c r="G29" s="95">
        <f>G21+G25</f>
        <v>98099078.25</v>
      </c>
    </row>
    <row r="30" spans="2:9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-97139078.25</v>
      </c>
      <c r="D31" s="319"/>
      <c r="E31" s="319"/>
      <c r="F31" s="98"/>
      <c r="G31" s="98"/>
      <c r="I31" s="91"/>
    </row>
    <row r="32" spans="2:9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98099078.25</v>
      </c>
      <c r="E34" s="102" t="s">
        <v>281</v>
      </c>
      <c r="F34" s="100" t="s">
        <v>578</v>
      </c>
      <c r="G34" s="95">
        <f>G29+G16</f>
        <v>98099078.25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C31:E31"/>
    <mergeCell ref="A2:G2"/>
    <mergeCell ref="A3:G3"/>
    <mergeCell ref="A4:G4"/>
    <mergeCell ref="C23:E23"/>
    <mergeCell ref="C27:E27"/>
  </mergeCells>
  <pageMargins left="0.7" right="0.7" top="0.75" bottom="0.75" header="0.3" footer="0.3"/>
  <pageSetup paperSize="9" scale="48" fitToHeight="0" orientation="portrait" r:id="rId1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ED4F-CB8F-4AA4-B634-BAD92DD21BB0}">
  <sheetPr>
    <pageSetUpPr fitToPage="1"/>
  </sheetPr>
  <dimension ref="A1:CS62"/>
  <sheetViews>
    <sheetView topLeftCell="A13" workbookViewId="0">
      <selection activeCell="G35" sqref="G35"/>
    </sheetView>
  </sheetViews>
  <sheetFormatPr defaultColWidth="9.109375" defaultRowHeight="14.4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/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822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ht="15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'Gondozás elemi'!Q154</f>
        <v>5424000</v>
      </c>
      <c r="E8" s="86" t="s">
        <v>43</v>
      </c>
      <c r="F8" s="82" t="s">
        <v>550</v>
      </c>
      <c r="G8" s="87">
        <f>'Gondozás elemi'!Q21</f>
        <v>95226121</v>
      </c>
    </row>
    <row r="9" spans="1:97" ht="45" customHeight="1" x14ac:dyDescent="0.3">
      <c r="A9" s="86" t="s">
        <v>325</v>
      </c>
      <c r="B9" s="82" t="s">
        <v>551</v>
      </c>
      <c r="C9" s="87">
        <f>'Gondozás elemi'!Q160</f>
        <v>0</v>
      </c>
      <c r="E9" s="86" t="s">
        <v>45</v>
      </c>
      <c r="F9" s="82" t="s">
        <v>552</v>
      </c>
      <c r="G9" s="87">
        <f>'Gondozás elemi'!Q22</f>
        <v>12130936.869999999</v>
      </c>
    </row>
    <row r="10" spans="1:97" ht="45" customHeight="1" x14ac:dyDescent="0.3">
      <c r="A10" s="86" t="s">
        <v>357</v>
      </c>
      <c r="B10" s="82" t="s">
        <v>553</v>
      </c>
      <c r="C10" s="87">
        <f>'Gondozás elemi'!Q174</f>
        <v>0</v>
      </c>
      <c r="E10" s="86" t="s">
        <v>95</v>
      </c>
      <c r="F10" s="82" t="s">
        <v>554</v>
      </c>
      <c r="G10" s="87">
        <f>'Gondozás elemi'!Q47</f>
        <v>45500500</v>
      </c>
    </row>
    <row r="11" spans="1:97" ht="45" customHeight="1" x14ac:dyDescent="0.3">
      <c r="A11" s="86" t="s">
        <v>405</v>
      </c>
      <c r="B11" s="82" t="s">
        <v>555</v>
      </c>
      <c r="C11" s="87">
        <f>'Gondozás elemi'!Q190</f>
        <v>28190000</v>
      </c>
      <c r="E11" s="86" t="s">
        <v>113</v>
      </c>
      <c r="F11" s="82" t="s">
        <v>556</v>
      </c>
      <c r="G11" s="87">
        <f>'Gondozás elemi'!Q56</f>
        <v>0</v>
      </c>
    </row>
    <row r="12" spans="1:97" ht="45" customHeight="1" x14ac:dyDescent="0.3">
      <c r="A12" s="86" t="s">
        <v>423</v>
      </c>
      <c r="B12" s="82" t="s">
        <v>557</v>
      </c>
      <c r="C12" s="87">
        <f>'Gondozás elemi'!Q196</f>
        <v>0</v>
      </c>
      <c r="E12" s="86" t="s">
        <v>147</v>
      </c>
      <c r="F12" s="82" t="s">
        <v>558</v>
      </c>
      <c r="G12" s="87">
        <f>'Gondozás elemi'!Q73</f>
        <v>0</v>
      </c>
    </row>
    <row r="13" spans="1:97" ht="45" customHeight="1" x14ac:dyDescent="0.3">
      <c r="A13" s="86" t="s">
        <v>441</v>
      </c>
      <c r="B13" s="82" t="s">
        <v>559</v>
      </c>
      <c r="C13" s="87">
        <f>'Gondozás elemi'!Q202</f>
        <v>0</v>
      </c>
      <c r="E13" s="86" t="s">
        <v>163</v>
      </c>
      <c r="F13" s="82" t="s">
        <v>560</v>
      </c>
      <c r="G13" s="87">
        <f>'Gondozás elemi'!Q81</f>
        <v>0</v>
      </c>
    </row>
    <row r="14" spans="1:97" ht="45" customHeight="1" x14ac:dyDescent="0.3">
      <c r="A14" s="86" t="s">
        <v>459</v>
      </c>
      <c r="B14" s="82" t="s">
        <v>561</v>
      </c>
      <c r="C14" s="87">
        <f>'Gondozás elemi'!Q208</f>
        <v>0</v>
      </c>
      <c r="E14" s="86" t="s">
        <v>173</v>
      </c>
      <c r="F14" s="82" t="s">
        <v>562</v>
      </c>
      <c r="G14" s="87">
        <f>'Gondozás elemi'!Q86</f>
        <v>0</v>
      </c>
    </row>
    <row r="15" spans="1:97" ht="45" customHeight="1" x14ac:dyDescent="0.3">
      <c r="E15" s="86" t="s">
        <v>193</v>
      </c>
      <c r="F15" s="82" t="s">
        <v>563</v>
      </c>
      <c r="G15" s="87">
        <f>'Gondozás elemi'!Q96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'Gondozás elemi'!Q245</f>
        <v>119243557.87</v>
      </c>
      <c r="E16" s="86" t="s">
        <v>278</v>
      </c>
      <c r="F16" s="82" t="s">
        <v>565</v>
      </c>
      <c r="G16" s="87">
        <f>'Gondozás elemi'!Q133</f>
        <v>0</v>
      </c>
    </row>
    <row r="17" spans="2:9" ht="15.6" x14ac:dyDescent="0.3">
      <c r="B17" s="88" t="s">
        <v>580</v>
      </c>
      <c r="C17" s="89"/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/>
      <c r="E18" s="90"/>
      <c r="F18" s="88" t="s">
        <v>567</v>
      </c>
      <c r="G18" s="89">
        <f>G16-G17</f>
        <v>0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292"/>
    </row>
    <row r="21" spans="2:9" ht="15.6" x14ac:dyDescent="0.3">
      <c r="B21" s="81" t="s">
        <v>568</v>
      </c>
      <c r="C21" s="95">
        <f>C8+C10+C11+C13</f>
        <v>33614000</v>
      </c>
      <c r="E21" s="77"/>
      <c r="F21" s="81" t="s">
        <v>569</v>
      </c>
      <c r="G21" s="95">
        <f>G8+G9+G10+G11+G12</f>
        <v>152857557.87</v>
      </c>
    </row>
    <row r="22" spans="2:9" ht="15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-119243557.87</v>
      </c>
      <c r="D23" s="319"/>
      <c r="E23" s="319"/>
      <c r="F23" s="98"/>
      <c r="G23" s="98"/>
    </row>
    <row r="24" spans="2:9" ht="15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0</v>
      </c>
      <c r="E25" s="77"/>
      <c r="F25" s="81" t="s">
        <v>572</v>
      </c>
      <c r="G25" s="95">
        <f>G13+G14+G15</f>
        <v>0</v>
      </c>
    </row>
    <row r="26" spans="2:9" ht="15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0</v>
      </c>
      <c r="D27" s="319"/>
      <c r="E27" s="319"/>
      <c r="F27" s="98"/>
      <c r="G27" s="98"/>
      <c r="I27" s="91"/>
    </row>
    <row r="28" spans="2:9" ht="15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33614000</v>
      </c>
      <c r="E29" s="77"/>
      <c r="F29" s="100" t="s">
        <v>575</v>
      </c>
      <c r="G29" s="95">
        <f>G21+G25</f>
        <v>152857557.87</v>
      </c>
    </row>
    <row r="30" spans="2:9" ht="15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-119243557.87</v>
      </c>
      <c r="D31" s="319"/>
      <c r="E31" s="319"/>
      <c r="F31" s="98"/>
      <c r="G31" s="98"/>
      <c r="I31" s="91"/>
    </row>
    <row r="32" spans="2:9" ht="15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152857557.87</v>
      </c>
      <c r="E34" s="102" t="s">
        <v>281</v>
      </c>
      <c r="F34" s="100" t="s">
        <v>578</v>
      </c>
      <c r="G34" s="95">
        <f>G29+G16</f>
        <v>152857557.87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ht="15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A2:G2"/>
    <mergeCell ref="A3:G3"/>
    <mergeCell ref="A4:G4"/>
    <mergeCell ref="C23:E23"/>
    <mergeCell ref="C27:E27"/>
    <mergeCell ref="C31:E31"/>
  </mergeCells>
  <pageMargins left="0.7" right="0.7" top="0.75" bottom="0.75" header="0.3" footer="0.3"/>
  <pageSetup paperSize="9" scale="48" fitToHeight="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C857D-4CFF-4275-9A43-8D17499876A8}">
  <sheetPr>
    <pageSetUpPr fitToPage="1"/>
  </sheetPr>
  <dimension ref="A1:CS62"/>
  <sheetViews>
    <sheetView topLeftCell="A10" workbookViewId="0">
      <selection activeCell="G8" sqref="G8"/>
    </sheetView>
  </sheetViews>
  <sheetFormatPr defaultColWidth="9.109375" defaultRowHeight="14.4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/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823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ht="15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'Művház elemi'!N154</f>
        <v>0</v>
      </c>
      <c r="E8" s="86" t="s">
        <v>43</v>
      </c>
      <c r="F8" s="82" t="s">
        <v>550</v>
      </c>
      <c r="G8" s="87">
        <f>'Művház elemi'!N21</f>
        <v>14390850</v>
      </c>
    </row>
    <row r="9" spans="1:97" ht="45" customHeight="1" x14ac:dyDescent="0.3">
      <c r="A9" s="86" t="s">
        <v>325</v>
      </c>
      <c r="B9" s="82" t="s">
        <v>551</v>
      </c>
      <c r="C9" s="87">
        <f>'Művház elemi'!N160</f>
        <v>0</v>
      </c>
      <c r="E9" s="86" t="s">
        <v>45</v>
      </c>
      <c r="F9" s="82" t="s">
        <v>552</v>
      </c>
      <c r="G9" s="87">
        <f>'Művház elemi'!N22</f>
        <v>1898684.25</v>
      </c>
    </row>
    <row r="10" spans="1:97" ht="45" customHeight="1" x14ac:dyDescent="0.3">
      <c r="A10" s="86" t="s">
        <v>357</v>
      </c>
      <c r="B10" s="82" t="s">
        <v>553</v>
      </c>
      <c r="C10" s="87">
        <f>'Művház elemi'!N174</f>
        <v>0</v>
      </c>
      <c r="E10" s="86" t="s">
        <v>95</v>
      </c>
      <c r="F10" s="82" t="s">
        <v>554</v>
      </c>
      <c r="G10" s="87">
        <f>'Művház elemi'!N47</f>
        <v>3640000</v>
      </c>
    </row>
    <row r="11" spans="1:97" ht="45" customHeight="1" x14ac:dyDescent="0.3">
      <c r="A11" s="86" t="s">
        <v>405</v>
      </c>
      <c r="B11" s="82" t="s">
        <v>555</v>
      </c>
      <c r="C11" s="87">
        <f>'Művház elemi'!N190</f>
        <v>1500000</v>
      </c>
      <c r="E11" s="86" t="s">
        <v>113</v>
      </c>
      <c r="F11" s="82" t="s">
        <v>556</v>
      </c>
      <c r="G11" s="87">
        <f>'Művház elemi'!N56</f>
        <v>0</v>
      </c>
    </row>
    <row r="12" spans="1:97" ht="45" customHeight="1" x14ac:dyDescent="0.3">
      <c r="A12" s="86" t="s">
        <v>423</v>
      </c>
      <c r="B12" s="82" t="s">
        <v>557</v>
      </c>
      <c r="C12" s="87">
        <f>'Művház elemi'!N196</f>
        <v>0</v>
      </c>
      <c r="E12" s="86" t="s">
        <v>147</v>
      </c>
      <c r="F12" s="82" t="s">
        <v>558</v>
      </c>
      <c r="G12" s="87">
        <f>'Művház elemi'!N73</f>
        <v>0</v>
      </c>
    </row>
    <row r="13" spans="1:97" ht="45" customHeight="1" x14ac:dyDescent="0.3">
      <c r="A13" s="86" t="s">
        <v>441</v>
      </c>
      <c r="B13" s="82" t="s">
        <v>559</v>
      </c>
      <c r="C13" s="87">
        <f>'Művház elemi'!N202</f>
        <v>0</v>
      </c>
      <c r="E13" s="86" t="s">
        <v>163</v>
      </c>
      <c r="F13" s="82" t="s">
        <v>560</v>
      </c>
      <c r="G13" s="87">
        <f>'Művház elemi'!N81</f>
        <v>0</v>
      </c>
    </row>
    <row r="14" spans="1:97" ht="45" customHeight="1" x14ac:dyDescent="0.3">
      <c r="A14" s="86" t="s">
        <v>459</v>
      </c>
      <c r="B14" s="82" t="s">
        <v>561</v>
      </c>
      <c r="C14" s="87">
        <f>'Művház elemi'!N208</f>
        <v>0</v>
      </c>
      <c r="E14" s="86" t="s">
        <v>173</v>
      </c>
      <c r="F14" s="82" t="s">
        <v>562</v>
      </c>
      <c r="G14" s="87">
        <f>'Művház elemi'!N86</f>
        <v>0</v>
      </c>
    </row>
    <row r="15" spans="1:97" ht="45" customHeight="1" x14ac:dyDescent="0.3">
      <c r="E15" s="86" t="s">
        <v>193</v>
      </c>
      <c r="F15" s="82" t="s">
        <v>563</v>
      </c>
      <c r="G15" s="87">
        <f>'Művház elemi'!N96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'Művház elemi'!N245</f>
        <v>18429534.25</v>
      </c>
      <c r="E16" s="86" t="s">
        <v>278</v>
      </c>
      <c r="F16" s="82" t="s">
        <v>565</v>
      </c>
      <c r="G16" s="87">
        <f>'Művház elemi'!N133</f>
        <v>0</v>
      </c>
    </row>
    <row r="17" spans="2:9" ht="15.6" x14ac:dyDescent="0.3">
      <c r="B17" s="88" t="s">
        <v>580</v>
      </c>
      <c r="C17" s="89"/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/>
      <c r="E18" s="90"/>
      <c r="F18" s="88" t="s">
        <v>567</v>
      </c>
      <c r="G18" s="89">
        <f>G16-G17</f>
        <v>0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292"/>
    </row>
    <row r="21" spans="2:9" ht="15.6" x14ac:dyDescent="0.3">
      <c r="B21" s="81" t="s">
        <v>568</v>
      </c>
      <c r="C21" s="95">
        <f>C8+C10+C11+C13</f>
        <v>1500000</v>
      </c>
      <c r="E21" s="77"/>
      <c r="F21" s="81" t="s">
        <v>569</v>
      </c>
      <c r="G21" s="95">
        <f>G8+G9+G10+G11+G12</f>
        <v>19929534.25</v>
      </c>
    </row>
    <row r="22" spans="2:9" ht="15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-18429534.25</v>
      </c>
      <c r="D23" s="319"/>
      <c r="E23" s="319"/>
      <c r="F23" s="98"/>
      <c r="G23" s="98"/>
    </row>
    <row r="24" spans="2:9" ht="15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0</v>
      </c>
      <c r="E25" s="77"/>
      <c r="F25" s="81" t="s">
        <v>572</v>
      </c>
      <c r="G25" s="95">
        <f>G13+G14+G15</f>
        <v>0</v>
      </c>
    </row>
    <row r="26" spans="2:9" ht="15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0</v>
      </c>
      <c r="D27" s="319"/>
      <c r="E27" s="319"/>
      <c r="F27" s="98"/>
      <c r="G27" s="98"/>
      <c r="I27" s="91"/>
    </row>
    <row r="28" spans="2:9" ht="15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1500000</v>
      </c>
      <c r="E29" s="77"/>
      <c r="F29" s="100" t="s">
        <v>575</v>
      </c>
      <c r="G29" s="95">
        <f>G21+G25</f>
        <v>19929534.25</v>
      </c>
    </row>
    <row r="30" spans="2:9" ht="15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-18429534.25</v>
      </c>
      <c r="D31" s="319"/>
      <c r="E31" s="319"/>
      <c r="F31" s="98"/>
      <c r="G31" s="98"/>
      <c r="I31" s="91"/>
    </row>
    <row r="32" spans="2:9" ht="15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19929534.25</v>
      </c>
      <c r="E34" s="102" t="s">
        <v>281</v>
      </c>
      <c r="F34" s="100" t="s">
        <v>578</v>
      </c>
      <c r="G34" s="95">
        <f>G29+G16</f>
        <v>19929534.25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ht="15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A2:G2"/>
    <mergeCell ref="A3:G3"/>
    <mergeCell ref="A4:G4"/>
    <mergeCell ref="C23:E23"/>
    <mergeCell ref="C27:E27"/>
    <mergeCell ref="C31:E31"/>
  </mergeCells>
  <pageMargins left="0.7" right="0.7" top="0.75" bottom="0.75" header="0.3" footer="0.3"/>
  <pageSetup paperSize="9" scale="48" fitToHeight="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7B08-1B8C-4C2D-BC15-EE9AD740D279}">
  <sheetPr>
    <pageSetUpPr fitToPage="1"/>
  </sheetPr>
  <dimension ref="A1:CS62"/>
  <sheetViews>
    <sheetView workbookViewId="0">
      <selection activeCell="A4" sqref="A4:G4"/>
    </sheetView>
  </sheetViews>
  <sheetFormatPr defaultColWidth="9.109375" defaultRowHeight="15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/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824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'Könyvtár elemi'!N154</f>
        <v>0</v>
      </c>
      <c r="E8" s="86" t="s">
        <v>43</v>
      </c>
      <c r="F8" s="82" t="s">
        <v>550</v>
      </c>
      <c r="G8" s="87">
        <f>'Könyvtár elemi'!N21</f>
        <v>9752844</v>
      </c>
    </row>
    <row r="9" spans="1:97" ht="45" customHeight="1" x14ac:dyDescent="0.3">
      <c r="A9" s="86" t="s">
        <v>325</v>
      </c>
      <c r="B9" s="82" t="s">
        <v>551</v>
      </c>
      <c r="C9" s="87">
        <f>'Könyvtár elemi'!N160</f>
        <v>0</v>
      </c>
      <c r="E9" s="86" t="s">
        <v>45</v>
      </c>
      <c r="F9" s="82" t="s">
        <v>552</v>
      </c>
      <c r="G9" s="87">
        <f>'Könyvtár elemi'!N22</f>
        <v>1285040.22</v>
      </c>
    </row>
    <row r="10" spans="1:97" ht="45" customHeight="1" x14ac:dyDescent="0.3">
      <c r="A10" s="86" t="s">
        <v>357</v>
      </c>
      <c r="B10" s="82" t="s">
        <v>553</v>
      </c>
      <c r="C10" s="87">
        <f>'Könyvtár elemi'!N174</f>
        <v>0</v>
      </c>
      <c r="E10" s="86" t="s">
        <v>95</v>
      </c>
      <c r="F10" s="82" t="s">
        <v>554</v>
      </c>
      <c r="G10" s="87">
        <f>'Könyvtár elemi'!N47</f>
        <v>1310000</v>
      </c>
    </row>
    <row r="11" spans="1:97" ht="45" customHeight="1" x14ac:dyDescent="0.3">
      <c r="A11" s="86" t="s">
        <v>405</v>
      </c>
      <c r="B11" s="82" t="s">
        <v>555</v>
      </c>
      <c r="C11" s="87">
        <f>'Könyvtár elemi'!N190</f>
        <v>450000</v>
      </c>
      <c r="E11" s="86" t="s">
        <v>113</v>
      </c>
      <c r="F11" s="82" t="s">
        <v>556</v>
      </c>
      <c r="G11" s="87">
        <f>'Könyvtár elemi'!N56</f>
        <v>0</v>
      </c>
    </row>
    <row r="12" spans="1:97" ht="45" customHeight="1" x14ac:dyDescent="0.3">
      <c r="A12" s="86" t="s">
        <v>423</v>
      </c>
      <c r="B12" s="82" t="s">
        <v>557</v>
      </c>
      <c r="C12" s="87">
        <f>'Könyvtár elemi'!N196</f>
        <v>0</v>
      </c>
      <c r="E12" s="86" t="s">
        <v>147</v>
      </c>
      <c r="F12" s="82" t="s">
        <v>558</v>
      </c>
      <c r="G12" s="87">
        <f>'Könyvtár elemi'!N73</f>
        <v>0</v>
      </c>
    </row>
    <row r="13" spans="1:97" ht="45" customHeight="1" x14ac:dyDescent="0.3">
      <c r="A13" s="86" t="s">
        <v>441</v>
      </c>
      <c r="B13" s="82" t="s">
        <v>559</v>
      </c>
      <c r="C13" s="87">
        <f>'Könyvtár elemi'!N202</f>
        <v>0</v>
      </c>
      <c r="E13" s="86" t="s">
        <v>163</v>
      </c>
      <c r="F13" s="82" t="s">
        <v>560</v>
      </c>
      <c r="G13" s="87">
        <f>'Könyvtár elemi'!N81</f>
        <v>0</v>
      </c>
    </row>
    <row r="14" spans="1:97" ht="45" customHeight="1" x14ac:dyDescent="0.3">
      <c r="A14" s="86" t="s">
        <v>459</v>
      </c>
      <c r="B14" s="82" t="s">
        <v>561</v>
      </c>
      <c r="C14" s="87">
        <f>'Könyvtár elemi'!N208</f>
        <v>0</v>
      </c>
      <c r="E14" s="86" t="s">
        <v>173</v>
      </c>
      <c r="F14" s="82" t="s">
        <v>562</v>
      </c>
      <c r="G14" s="87">
        <f>'Könyvtár elemi'!N86</f>
        <v>0</v>
      </c>
    </row>
    <row r="15" spans="1:97" ht="45" customHeight="1" x14ac:dyDescent="0.3">
      <c r="E15" s="86" t="s">
        <v>193</v>
      </c>
      <c r="F15" s="82" t="s">
        <v>563</v>
      </c>
      <c r="G15" s="87">
        <f>'Könyvtár elemi'!N96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'Könyvtár elemi'!N245</f>
        <v>11897884.220000001</v>
      </c>
      <c r="E16" s="86" t="s">
        <v>278</v>
      </c>
      <c r="F16" s="82" t="s">
        <v>565</v>
      </c>
      <c r="G16" s="87">
        <f>'Könyvtár elemi'!N133</f>
        <v>0</v>
      </c>
    </row>
    <row r="17" spans="2:9" ht="15.6" x14ac:dyDescent="0.3">
      <c r="B17" s="88" t="s">
        <v>580</v>
      </c>
      <c r="C17" s="89"/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/>
      <c r="E18" s="90"/>
      <c r="F18" s="88" t="s">
        <v>567</v>
      </c>
      <c r="G18" s="89">
        <f>G16-G17</f>
        <v>0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292"/>
    </row>
    <row r="21" spans="2:9" ht="15.6" x14ac:dyDescent="0.3">
      <c r="B21" s="81" t="s">
        <v>568</v>
      </c>
      <c r="C21" s="95">
        <f>C8+C10+C11+C13</f>
        <v>450000</v>
      </c>
      <c r="E21" s="77"/>
      <c r="F21" s="81" t="s">
        <v>569</v>
      </c>
      <c r="G21" s="95">
        <f>G8+G9+G10+G11+G12</f>
        <v>12347884.220000001</v>
      </c>
    </row>
    <row r="22" spans="2:9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-11897884.220000001</v>
      </c>
      <c r="D23" s="319"/>
      <c r="E23" s="319"/>
      <c r="F23" s="98"/>
      <c r="G23" s="98"/>
    </row>
    <row r="24" spans="2:9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0</v>
      </c>
      <c r="E25" s="77"/>
      <c r="F25" s="81" t="s">
        <v>572</v>
      </c>
      <c r="G25" s="95">
        <f>G13+G14+G15</f>
        <v>0</v>
      </c>
    </row>
    <row r="26" spans="2:9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0</v>
      </c>
      <c r="D27" s="319"/>
      <c r="E27" s="319"/>
      <c r="F27" s="98"/>
      <c r="G27" s="98"/>
      <c r="I27" s="91"/>
    </row>
    <row r="28" spans="2:9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450000</v>
      </c>
      <c r="E29" s="77"/>
      <c r="F29" s="100" t="s">
        <v>575</v>
      </c>
      <c r="G29" s="95">
        <f>G21+G25</f>
        <v>12347884.220000001</v>
      </c>
    </row>
    <row r="30" spans="2:9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-11897884.220000001</v>
      </c>
      <c r="D31" s="319"/>
      <c r="E31" s="319"/>
      <c r="F31" s="98"/>
      <c r="G31" s="98"/>
      <c r="I31" s="91"/>
    </row>
    <row r="32" spans="2:9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12347884.220000001</v>
      </c>
      <c r="E34" s="102" t="s">
        <v>281</v>
      </c>
      <c r="F34" s="100" t="s">
        <v>578</v>
      </c>
      <c r="G34" s="95">
        <f>G29+G16</f>
        <v>12347884.220000001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C31:E31"/>
    <mergeCell ref="A2:G2"/>
    <mergeCell ref="A3:G3"/>
    <mergeCell ref="A4:G4"/>
    <mergeCell ref="C23:E23"/>
    <mergeCell ref="C27:E27"/>
  </mergeCells>
  <pageMargins left="0.7" right="0.7" top="0.75" bottom="0.75" header="0.3" footer="0.3"/>
  <pageSetup paperSize="9" scale="48" fitToHeight="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AF1B-3A41-45EC-95E1-FE022A01124B}">
  <sheetPr>
    <pageSetUpPr fitToPage="1"/>
  </sheetPr>
  <dimension ref="A1:CS62"/>
  <sheetViews>
    <sheetView workbookViewId="0">
      <selection activeCell="I35" sqref="I35"/>
    </sheetView>
  </sheetViews>
  <sheetFormatPr defaultColWidth="9.109375" defaultRowHeight="15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>
      <c r="G1" s="79" t="s">
        <v>737</v>
      </c>
    </row>
    <row r="2" spans="1:97" ht="57" customHeight="1" x14ac:dyDescent="0.3">
      <c r="A2" s="320" t="s">
        <v>542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827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579</v>
      </c>
      <c r="B4" s="322"/>
      <c r="C4" s="322"/>
      <c r="D4" s="322"/>
      <c r="E4" s="322"/>
      <c r="F4" s="322"/>
      <c r="G4" s="322"/>
    </row>
    <row r="6" spans="1:97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'Ök elemi'!AS154</f>
        <v>393096322</v>
      </c>
      <c r="E8" s="86" t="s">
        <v>43</v>
      </c>
      <c r="F8" s="82" t="s">
        <v>550</v>
      </c>
      <c r="G8" s="87">
        <f>'Ök elemi'!AS21</f>
        <v>153579172</v>
      </c>
    </row>
    <row r="9" spans="1:97" ht="45" customHeight="1" x14ac:dyDescent="0.3">
      <c r="A9" s="86" t="s">
        <v>325</v>
      </c>
      <c r="B9" s="82" t="s">
        <v>551</v>
      </c>
      <c r="C9" s="87">
        <f>'Ök elemi'!AS160</f>
        <v>0</v>
      </c>
      <c r="E9" s="86" t="s">
        <v>45</v>
      </c>
      <c r="F9" s="82" t="s">
        <v>552</v>
      </c>
      <c r="G9" s="87">
        <f>'Ök elemi'!AS22</f>
        <v>20733188</v>
      </c>
    </row>
    <row r="10" spans="1:97" ht="45" customHeight="1" x14ac:dyDescent="0.3">
      <c r="A10" s="86" t="s">
        <v>357</v>
      </c>
      <c r="B10" s="82" t="s">
        <v>553</v>
      </c>
      <c r="C10" s="87">
        <f>'Ök elemi'!AS174</f>
        <v>64500000</v>
      </c>
      <c r="E10" s="86" t="s">
        <v>95</v>
      </c>
      <c r="F10" s="82" t="s">
        <v>554</v>
      </c>
      <c r="G10" s="87">
        <f>'Ök elemi'!AS47</f>
        <v>76572655</v>
      </c>
    </row>
    <row r="11" spans="1:97" ht="45" customHeight="1" x14ac:dyDescent="0.3">
      <c r="A11" s="86" t="s">
        <v>405</v>
      </c>
      <c r="B11" s="82" t="s">
        <v>555</v>
      </c>
      <c r="C11" s="87">
        <f>'Ök elemi'!AS190</f>
        <v>91900000</v>
      </c>
      <c r="E11" s="86" t="s">
        <v>113</v>
      </c>
      <c r="F11" s="82" t="s">
        <v>556</v>
      </c>
      <c r="G11" s="87">
        <f>'Ök elemi'!AS56</f>
        <v>11300000</v>
      </c>
    </row>
    <row r="12" spans="1:97" ht="45" customHeight="1" x14ac:dyDescent="0.3">
      <c r="A12" s="86" t="s">
        <v>423</v>
      </c>
      <c r="B12" s="82" t="s">
        <v>557</v>
      </c>
      <c r="C12" s="87">
        <f>'Ök elemi'!AS196</f>
        <v>11000000</v>
      </c>
      <c r="E12" s="86" t="s">
        <v>147</v>
      </c>
      <c r="F12" s="82" t="s">
        <v>558</v>
      </c>
      <c r="G12" s="87">
        <f>'Ök elemi'!AS73</f>
        <v>8452528</v>
      </c>
    </row>
    <row r="13" spans="1:97" ht="45" customHeight="1" x14ac:dyDescent="0.3">
      <c r="A13" s="86" t="s">
        <v>441</v>
      </c>
      <c r="B13" s="82" t="s">
        <v>559</v>
      </c>
      <c r="C13" s="87">
        <f>'Ök elemi'!AS202</f>
        <v>20597750</v>
      </c>
      <c r="E13" s="86" t="s">
        <v>163</v>
      </c>
      <c r="F13" s="82" t="s">
        <v>560</v>
      </c>
      <c r="G13" s="87">
        <f>'Ök elemi'!AS81</f>
        <v>6681000</v>
      </c>
    </row>
    <row r="14" spans="1:97" ht="45" customHeight="1" x14ac:dyDescent="0.3">
      <c r="A14" s="86" t="s">
        <v>459</v>
      </c>
      <c r="B14" s="82" t="s">
        <v>561</v>
      </c>
      <c r="C14" s="87">
        <f>'Ök elemi'!AS208</f>
        <v>0</v>
      </c>
      <c r="E14" s="86" t="s">
        <v>173</v>
      </c>
      <c r="F14" s="82" t="s">
        <v>562</v>
      </c>
      <c r="G14" s="87">
        <f>'Ök elemi'!AS86</f>
        <v>5080000</v>
      </c>
    </row>
    <row r="15" spans="1:97" ht="45" customHeight="1" x14ac:dyDescent="0.3">
      <c r="E15" s="86" t="s">
        <v>193</v>
      </c>
      <c r="F15" s="82" t="s">
        <v>563</v>
      </c>
      <c r="G15" s="87">
        <f>'Ök elemi'!AS96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'Ök elemi'!AS245</f>
        <v>4702650</v>
      </c>
      <c r="E16" s="86" t="s">
        <v>278</v>
      </c>
      <c r="F16" s="82" t="s">
        <v>565</v>
      </c>
      <c r="G16" s="87">
        <f>'Ök elemi'!AS133</f>
        <v>303398178.59000003</v>
      </c>
    </row>
    <row r="17" spans="2:9" ht="15.6" x14ac:dyDescent="0.3">
      <c r="B17" s="88" t="s">
        <v>580</v>
      </c>
      <c r="C17" s="89"/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/>
      <c r="E18" s="90"/>
      <c r="F18" s="88" t="s">
        <v>567</v>
      </c>
      <c r="G18" s="89">
        <f>G16-G17</f>
        <v>303398178.59000003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113"/>
    </row>
    <row r="21" spans="2:9" ht="15.6" x14ac:dyDescent="0.3">
      <c r="B21" s="81" t="s">
        <v>568</v>
      </c>
      <c r="C21" s="95">
        <f>C8+C10+C11+C13</f>
        <v>570094072</v>
      </c>
      <c r="E21" s="77"/>
      <c r="F21" s="81" t="s">
        <v>569</v>
      </c>
      <c r="G21" s="95">
        <f>G8+G9+G10+G11+G12</f>
        <v>270637543</v>
      </c>
    </row>
    <row r="22" spans="2:9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299456529</v>
      </c>
      <c r="D23" s="319"/>
      <c r="E23" s="319"/>
      <c r="F23" s="98"/>
      <c r="G23" s="98"/>
    </row>
    <row r="24" spans="2:9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11000000</v>
      </c>
      <c r="E25" s="77"/>
      <c r="F25" s="81" t="s">
        <v>572</v>
      </c>
      <c r="G25" s="95">
        <f>G13+G14+G15</f>
        <v>11761000</v>
      </c>
    </row>
    <row r="26" spans="2:9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-761000</v>
      </c>
      <c r="D27" s="319"/>
      <c r="E27" s="319"/>
      <c r="F27" s="98"/>
      <c r="G27" s="98"/>
      <c r="I27" s="91"/>
    </row>
    <row r="28" spans="2:9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581094072</v>
      </c>
      <c r="E29" s="77"/>
      <c r="F29" s="100" t="s">
        <v>575</v>
      </c>
      <c r="G29" s="95">
        <f>G21+G25</f>
        <v>282398543</v>
      </c>
    </row>
    <row r="30" spans="2:9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298695529</v>
      </c>
      <c r="D31" s="319"/>
      <c r="E31" s="319"/>
      <c r="F31" s="98"/>
      <c r="G31" s="98"/>
      <c r="I31" s="91"/>
    </row>
    <row r="32" spans="2:9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585796722</v>
      </c>
      <c r="E34" s="102" t="s">
        <v>281</v>
      </c>
      <c r="F34" s="100" t="s">
        <v>578</v>
      </c>
      <c r="G34" s="95">
        <f>G29+G16</f>
        <v>585796721.59000003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C31:E31"/>
    <mergeCell ref="A2:G2"/>
    <mergeCell ref="A3:G3"/>
    <mergeCell ref="A4:G4"/>
    <mergeCell ref="C23:E23"/>
    <mergeCell ref="C27:E27"/>
  </mergeCells>
  <pageMargins left="0.7" right="0.7" top="0.75" bottom="0.75" header="0.3" footer="0.3"/>
  <pageSetup paperSize="9" scale="4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0ECFB-A1AD-4BD1-A8F7-34B2D5DA112C}">
  <dimension ref="A2:Y324"/>
  <sheetViews>
    <sheetView topLeftCell="E9" zoomScaleNormal="100" workbookViewId="0">
      <selection activeCell="Q24" sqref="Q24"/>
    </sheetView>
  </sheetViews>
  <sheetFormatPr defaultRowHeight="14.4" x14ac:dyDescent="0.3"/>
  <cols>
    <col min="2" max="2" width="5.5546875" style="1" customWidth="1"/>
    <col min="3" max="3" width="59.44140625" style="2" customWidth="1"/>
    <col min="4" max="6" width="13.6640625" customWidth="1"/>
    <col min="7" max="13" width="13.6640625" hidden="1" customWidth="1"/>
    <col min="14" max="14" width="13.6640625" customWidth="1"/>
    <col min="15" max="15" width="14.109375" customWidth="1"/>
    <col min="16" max="16" width="18.44140625" customWidth="1"/>
    <col min="17" max="17" width="16.5546875" customWidth="1"/>
    <col min="18" max="18" width="15.109375" customWidth="1"/>
    <col min="19" max="19" width="17.88671875" customWidth="1"/>
    <col min="20" max="20" width="11.109375" customWidth="1"/>
    <col min="21" max="21" width="10.33203125" bestFit="1" customWidth="1"/>
    <col min="22" max="22" width="10.88671875" customWidth="1"/>
    <col min="24" max="24" width="10.6640625" customWidth="1"/>
    <col min="25" max="25" width="19.109375" customWidth="1"/>
  </cols>
  <sheetData>
    <row r="2" spans="1:25" ht="18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4">
        <v>0</v>
      </c>
    </row>
    <row r="3" spans="1:25" ht="43.2" x14ac:dyDescent="0.3">
      <c r="D3" s="5" t="s">
        <v>541</v>
      </c>
      <c r="E3" s="5" t="s">
        <v>540</v>
      </c>
      <c r="F3" s="5" t="s">
        <v>600</v>
      </c>
      <c r="G3" s="5"/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 t="s">
        <v>0</v>
      </c>
    </row>
    <row r="4" spans="1:25" x14ac:dyDescent="0.3">
      <c r="A4" s="7" t="s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307" t="str">
        <f>D3</f>
        <v>011130</v>
      </c>
      <c r="U4" s="308"/>
      <c r="V4" s="308"/>
      <c r="W4" s="308"/>
      <c r="X4" s="308"/>
      <c r="Y4" s="308"/>
    </row>
    <row r="5" spans="1:25" ht="24.9" customHeight="1" x14ac:dyDescent="0.3">
      <c r="A5" s="12" t="s">
        <v>2</v>
      </c>
      <c r="B5" s="13" t="s">
        <v>3</v>
      </c>
      <c r="C5" s="12" t="s">
        <v>4</v>
      </c>
      <c r="D5" s="10">
        <f>T24</f>
        <v>71612150</v>
      </c>
      <c r="E5" s="10"/>
      <c r="F5" s="10"/>
      <c r="G5" s="10"/>
      <c r="H5" s="10"/>
      <c r="I5" s="10"/>
      <c r="J5" s="10"/>
      <c r="K5" s="10"/>
      <c r="L5" s="10"/>
      <c r="M5" s="10"/>
      <c r="N5" s="14">
        <f>SUM(D5:M5)</f>
        <v>71612150</v>
      </c>
      <c r="O5" s="15"/>
      <c r="P5" s="75" t="s">
        <v>535</v>
      </c>
      <c r="Q5" s="75" t="s">
        <v>536</v>
      </c>
      <c r="R5" s="75" t="s">
        <v>537</v>
      </c>
      <c r="S5" s="75" t="s">
        <v>538</v>
      </c>
      <c r="T5" s="75" t="s">
        <v>2</v>
      </c>
      <c r="U5" s="75" t="s">
        <v>17</v>
      </c>
      <c r="V5" s="75" t="s">
        <v>20</v>
      </c>
      <c r="W5" s="75" t="s">
        <v>26</v>
      </c>
      <c r="X5" s="75" t="s">
        <v>35</v>
      </c>
      <c r="Y5" s="75" t="s">
        <v>45</v>
      </c>
    </row>
    <row r="6" spans="1:25" ht="24.9" customHeight="1" x14ac:dyDescent="0.3">
      <c r="A6" s="12" t="s">
        <v>5</v>
      </c>
      <c r="B6" s="13" t="s">
        <v>6</v>
      </c>
      <c r="C6" s="12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4">
        <f t="shared" ref="N6:N69" si="0">SUM(D6:M6)</f>
        <v>0</v>
      </c>
      <c r="O6" s="15"/>
      <c r="P6" s="75" t="s">
        <v>738</v>
      </c>
      <c r="Q6" s="75">
        <v>503200</v>
      </c>
      <c r="R6" s="75">
        <v>503200</v>
      </c>
      <c r="S6" s="75">
        <f>SUM(Q6+(R6*11))</f>
        <v>6038400</v>
      </c>
      <c r="T6" s="75">
        <f>S6</f>
        <v>6038400</v>
      </c>
      <c r="U6" s="75"/>
      <c r="V6" s="75">
        <v>400000</v>
      </c>
      <c r="W6" s="75"/>
      <c r="X6" s="75"/>
      <c r="Y6" s="75">
        <f>SUM((Q6*15.5%)+(R6*11*13%)+(V6*28%)+(U6*13%)+(X6*13%))</f>
        <v>909572</v>
      </c>
    </row>
    <row r="7" spans="1:25" ht="24.9" customHeight="1" x14ac:dyDescent="0.3">
      <c r="A7" s="12" t="s">
        <v>8</v>
      </c>
      <c r="B7" s="13" t="s">
        <v>9</v>
      </c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4">
        <f t="shared" si="0"/>
        <v>0</v>
      </c>
      <c r="O7" s="15"/>
      <c r="P7" s="75" t="s">
        <v>739</v>
      </c>
      <c r="Q7" s="75">
        <v>308400</v>
      </c>
      <c r="R7" s="75">
        <v>308400</v>
      </c>
      <c r="S7" s="75">
        <f t="shared" ref="S7:S23" si="1">SUM(Q7+(R7*11))</f>
        <v>3700800</v>
      </c>
      <c r="T7" s="75">
        <f t="shared" ref="T7:T23" si="2">S7</f>
        <v>3700800</v>
      </c>
      <c r="U7" s="75"/>
      <c r="V7" s="75">
        <v>400000</v>
      </c>
      <c r="W7" s="75"/>
      <c r="X7" s="75"/>
      <c r="Y7" s="75">
        <f t="shared" ref="Y7:Y23" si="3">SUM((Q7*15.5%)+(R7*11*13%)+(V7*28%)+(U7*13%)+(X7*13%))</f>
        <v>600814</v>
      </c>
    </row>
    <row r="8" spans="1:25" ht="24.9" customHeight="1" x14ac:dyDescent="0.3">
      <c r="A8" s="12" t="s">
        <v>11</v>
      </c>
      <c r="B8" s="13" t="s">
        <v>12</v>
      </c>
      <c r="C8" s="16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4">
        <f t="shared" si="0"/>
        <v>0</v>
      </c>
      <c r="O8" s="17"/>
      <c r="P8" s="76" t="s">
        <v>740</v>
      </c>
      <c r="Q8" s="75">
        <v>355600</v>
      </c>
      <c r="R8" s="75">
        <v>360000</v>
      </c>
      <c r="S8" s="75">
        <f t="shared" si="1"/>
        <v>4315600</v>
      </c>
      <c r="T8" s="75">
        <f t="shared" si="2"/>
        <v>4315600</v>
      </c>
      <c r="U8" s="75"/>
      <c r="V8" s="75">
        <v>400000</v>
      </c>
      <c r="W8" s="75"/>
      <c r="X8" s="75"/>
      <c r="Y8" s="75">
        <f t="shared" si="3"/>
        <v>681918</v>
      </c>
    </row>
    <row r="9" spans="1:25" ht="24.9" customHeight="1" x14ac:dyDescent="0.3">
      <c r="A9" s="12" t="s">
        <v>14</v>
      </c>
      <c r="B9" s="13" t="s">
        <v>15</v>
      </c>
      <c r="C9" s="16" t="s">
        <v>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4">
        <f t="shared" si="0"/>
        <v>0</v>
      </c>
      <c r="O9" s="17"/>
      <c r="P9" s="76" t="s">
        <v>741</v>
      </c>
      <c r="Q9" s="75">
        <v>300000</v>
      </c>
      <c r="R9" s="75">
        <v>300000</v>
      </c>
      <c r="S9" s="75">
        <f t="shared" si="1"/>
        <v>3600000</v>
      </c>
      <c r="T9" s="75">
        <f t="shared" si="2"/>
        <v>3600000</v>
      </c>
      <c r="U9" s="75"/>
      <c r="V9" s="75">
        <v>400000</v>
      </c>
      <c r="W9" s="75"/>
      <c r="X9" s="75"/>
      <c r="Y9" s="75">
        <f t="shared" si="3"/>
        <v>587500</v>
      </c>
    </row>
    <row r="10" spans="1:25" ht="24.9" customHeight="1" x14ac:dyDescent="0.3">
      <c r="A10" s="12" t="s">
        <v>17</v>
      </c>
      <c r="B10" s="13" t="s">
        <v>18</v>
      </c>
      <c r="C10" s="16" t="s">
        <v>19</v>
      </c>
      <c r="D10" s="10">
        <v>1500000</v>
      </c>
      <c r="E10" s="10"/>
      <c r="F10" s="10"/>
      <c r="G10" s="10"/>
      <c r="H10" s="10"/>
      <c r="I10" s="10"/>
      <c r="J10" s="10"/>
      <c r="K10" s="10"/>
      <c r="L10" s="10"/>
      <c r="M10" s="10"/>
      <c r="N10" s="14">
        <f t="shared" si="0"/>
        <v>1500000</v>
      </c>
      <c r="O10" s="17"/>
      <c r="P10" s="76" t="s">
        <v>742</v>
      </c>
      <c r="Q10" s="75">
        <v>256000</v>
      </c>
      <c r="R10" s="75">
        <v>276000</v>
      </c>
      <c r="S10" s="75">
        <f t="shared" si="1"/>
        <v>3292000</v>
      </c>
      <c r="T10" s="75">
        <f t="shared" si="2"/>
        <v>3292000</v>
      </c>
      <c r="U10" s="75"/>
      <c r="V10" s="75">
        <v>400000</v>
      </c>
      <c r="W10" s="75"/>
      <c r="X10" s="75"/>
      <c r="Y10" s="75">
        <f t="shared" si="3"/>
        <v>546360</v>
      </c>
    </row>
    <row r="11" spans="1:25" ht="24.9" customHeight="1" x14ac:dyDescent="0.3">
      <c r="A11" s="12" t="s">
        <v>20</v>
      </c>
      <c r="B11" s="13" t="s">
        <v>21</v>
      </c>
      <c r="C11" s="16" t="s">
        <v>22</v>
      </c>
      <c r="D11" s="10">
        <f>V24</f>
        <v>6400000</v>
      </c>
      <c r="E11" s="10"/>
      <c r="F11" s="10"/>
      <c r="G11" s="10"/>
      <c r="H11" s="10"/>
      <c r="I11" s="10"/>
      <c r="J11" s="10"/>
      <c r="K11" s="10"/>
      <c r="L11" s="10"/>
      <c r="M11" s="10"/>
      <c r="N11" s="14">
        <f t="shared" si="0"/>
        <v>6400000</v>
      </c>
      <c r="O11" s="17"/>
      <c r="P11" s="76" t="s">
        <v>743</v>
      </c>
      <c r="Q11" s="75">
        <v>311700</v>
      </c>
      <c r="R11" s="75">
        <v>311700</v>
      </c>
      <c r="S11" s="75">
        <f t="shared" si="1"/>
        <v>3740400</v>
      </c>
      <c r="T11" s="75">
        <f t="shared" si="2"/>
        <v>3740400</v>
      </c>
      <c r="U11" s="75"/>
      <c r="V11" s="75">
        <v>400000</v>
      </c>
      <c r="W11" s="75"/>
      <c r="X11" s="75"/>
      <c r="Y11" s="75">
        <f t="shared" si="3"/>
        <v>606044.5</v>
      </c>
    </row>
    <row r="12" spans="1:25" ht="24.9" customHeight="1" x14ac:dyDescent="0.3">
      <c r="A12" s="12" t="s">
        <v>23</v>
      </c>
      <c r="B12" s="13" t="s">
        <v>24</v>
      </c>
      <c r="C12" s="16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>
        <f t="shared" si="0"/>
        <v>0</v>
      </c>
      <c r="O12" s="17"/>
      <c r="P12" s="76" t="s">
        <v>744</v>
      </c>
      <c r="Q12" s="75">
        <v>339500</v>
      </c>
      <c r="R12" s="75">
        <v>339500</v>
      </c>
      <c r="S12" s="75">
        <f t="shared" si="1"/>
        <v>4074000</v>
      </c>
      <c r="T12" s="75">
        <f t="shared" si="2"/>
        <v>4074000</v>
      </c>
      <c r="U12" s="75"/>
      <c r="V12" s="75"/>
      <c r="W12" s="75"/>
      <c r="X12" s="75"/>
      <c r="Y12" s="75">
        <f t="shared" si="3"/>
        <v>538107.5</v>
      </c>
    </row>
    <row r="13" spans="1:25" ht="24.9" customHeight="1" x14ac:dyDescent="0.3">
      <c r="A13" s="12" t="s">
        <v>26</v>
      </c>
      <c r="B13" s="13" t="s">
        <v>27</v>
      </c>
      <c r="C13" s="16" t="s">
        <v>28</v>
      </c>
      <c r="D13" s="10">
        <f>W24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4">
        <f t="shared" si="0"/>
        <v>0</v>
      </c>
      <c r="O13" s="17"/>
      <c r="P13" s="76" t="s">
        <v>745</v>
      </c>
      <c r="Q13" s="75">
        <v>338400</v>
      </c>
      <c r="R13" s="75">
        <v>338400</v>
      </c>
      <c r="S13" s="75">
        <f t="shared" si="1"/>
        <v>4060800</v>
      </c>
      <c r="T13" s="75">
        <f t="shared" si="2"/>
        <v>4060800</v>
      </c>
      <c r="U13" s="75"/>
      <c r="V13" s="75">
        <v>400000</v>
      </c>
      <c r="W13" s="75"/>
      <c r="X13" s="75"/>
      <c r="Y13" s="75">
        <f t="shared" si="3"/>
        <v>648364</v>
      </c>
    </row>
    <row r="14" spans="1:25" ht="24.9" customHeight="1" x14ac:dyDescent="0.3">
      <c r="A14" s="12" t="s">
        <v>29</v>
      </c>
      <c r="B14" s="18">
        <v>10</v>
      </c>
      <c r="C14" s="16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>
        <f t="shared" si="0"/>
        <v>0</v>
      </c>
      <c r="O14" s="17"/>
      <c r="P14" s="76" t="s">
        <v>746</v>
      </c>
      <c r="Q14" s="75">
        <v>278400</v>
      </c>
      <c r="R14" s="75">
        <v>293400</v>
      </c>
      <c r="S14" s="75">
        <f t="shared" si="1"/>
        <v>3505800</v>
      </c>
      <c r="T14" s="75">
        <f t="shared" si="2"/>
        <v>3505800</v>
      </c>
      <c r="U14" s="75"/>
      <c r="V14" s="75">
        <v>400000</v>
      </c>
      <c r="W14" s="75"/>
      <c r="X14" s="75"/>
      <c r="Y14" s="75">
        <f t="shared" si="3"/>
        <v>574714</v>
      </c>
    </row>
    <row r="15" spans="1:25" ht="24.9" customHeight="1" x14ac:dyDescent="0.3">
      <c r="A15" s="12" t="s">
        <v>31</v>
      </c>
      <c r="B15" s="18">
        <v>11</v>
      </c>
      <c r="C15" s="16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>
        <f t="shared" si="0"/>
        <v>0</v>
      </c>
      <c r="O15" s="17"/>
      <c r="P15" s="76" t="s">
        <v>747</v>
      </c>
      <c r="Q15" s="75">
        <v>320000</v>
      </c>
      <c r="R15" s="75">
        <v>320000</v>
      </c>
      <c r="S15" s="75">
        <f t="shared" si="1"/>
        <v>3840000</v>
      </c>
      <c r="T15" s="75">
        <f t="shared" si="2"/>
        <v>3840000</v>
      </c>
      <c r="U15" s="75"/>
      <c r="V15" s="75">
        <v>400000</v>
      </c>
      <c r="W15" s="75"/>
      <c r="X15" s="75"/>
      <c r="Y15" s="75">
        <f t="shared" si="3"/>
        <v>619200</v>
      </c>
    </row>
    <row r="16" spans="1:25" ht="24.9" customHeight="1" x14ac:dyDescent="0.3">
      <c r="A16" s="12" t="s">
        <v>33</v>
      </c>
      <c r="B16" s="18">
        <v>12</v>
      </c>
      <c r="C16" s="16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>
        <f t="shared" si="0"/>
        <v>0</v>
      </c>
      <c r="O16" s="17"/>
      <c r="P16" s="76" t="s">
        <v>748</v>
      </c>
      <c r="Q16" s="76">
        <v>261100</v>
      </c>
      <c r="R16" s="76">
        <v>300000</v>
      </c>
      <c r="S16" s="75">
        <f t="shared" si="1"/>
        <v>3561100</v>
      </c>
      <c r="T16" s="75">
        <f t="shared" si="2"/>
        <v>3561100</v>
      </c>
      <c r="U16" s="76"/>
      <c r="V16" s="75">
        <v>400000</v>
      </c>
      <c r="W16" s="76"/>
      <c r="X16" s="76"/>
      <c r="Y16" s="75">
        <f t="shared" si="3"/>
        <v>581470.5</v>
      </c>
    </row>
    <row r="17" spans="1:25" ht="24.9" customHeight="1" x14ac:dyDescent="0.3">
      <c r="A17" s="12" t="s">
        <v>35</v>
      </c>
      <c r="B17" s="18">
        <v>13</v>
      </c>
      <c r="C17" s="16" t="s">
        <v>36</v>
      </c>
      <c r="D17" s="10">
        <f>X24</f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4">
        <f t="shared" si="0"/>
        <v>0</v>
      </c>
      <c r="O17" s="17"/>
      <c r="P17" s="76" t="s">
        <v>749</v>
      </c>
      <c r="Q17" s="76">
        <v>258800</v>
      </c>
      <c r="R17" s="76">
        <v>275000</v>
      </c>
      <c r="S17" s="75">
        <f t="shared" si="1"/>
        <v>3283800</v>
      </c>
      <c r="T17" s="75">
        <f t="shared" si="2"/>
        <v>3283800</v>
      </c>
      <c r="U17" s="76"/>
      <c r="V17" s="75">
        <v>400000</v>
      </c>
      <c r="W17" s="76"/>
      <c r="X17" s="76"/>
      <c r="Y17" s="75">
        <f t="shared" si="3"/>
        <v>545364</v>
      </c>
    </row>
    <row r="18" spans="1:25" ht="24.9" customHeight="1" x14ac:dyDescent="0.3">
      <c r="A18" s="19" t="s">
        <v>37</v>
      </c>
      <c r="B18" s="20">
        <v>14</v>
      </c>
      <c r="C18" s="21" t="s">
        <v>38</v>
      </c>
      <c r="D18" s="22">
        <f>SUM(D5:D17)</f>
        <v>79512150</v>
      </c>
      <c r="E18" s="22">
        <f t="shared" ref="E18:M18" si="4">SUM(E5:E17)</f>
        <v>0</v>
      </c>
      <c r="F18" s="22">
        <f t="shared" si="4"/>
        <v>0</v>
      </c>
      <c r="G18" s="22">
        <f t="shared" si="4"/>
        <v>0</v>
      </c>
      <c r="H18" s="22">
        <f t="shared" si="4"/>
        <v>0</v>
      </c>
      <c r="I18" s="22">
        <f t="shared" si="4"/>
        <v>0</v>
      </c>
      <c r="J18" s="22">
        <f t="shared" si="4"/>
        <v>0</v>
      </c>
      <c r="K18" s="22">
        <f t="shared" si="4"/>
        <v>0</v>
      </c>
      <c r="L18" s="22">
        <f t="shared" si="4"/>
        <v>0</v>
      </c>
      <c r="M18" s="22">
        <f t="shared" si="4"/>
        <v>0</v>
      </c>
      <c r="N18" s="14">
        <f t="shared" si="0"/>
        <v>79512150</v>
      </c>
      <c r="O18" s="17"/>
      <c r="P18" s="76" t="s">
        <v>750</v>
      </c>
      <c r="Q18" s="76">
        <v>350600</v>
      </c>
      <c r="R18" s="76">
        <v>360600</v>
      </c>
      <c r="S18" s="75">
        <f t="shared" si="1"/>
        <v>4317200</v>
      </c>
      <c r="T18" s="75">
        <f t="shared" si="2"/>
        <v>4317200</v>
      </c>
      <c r="U18" s="76"/>
      <c r="V18" s="75">
        <v>400000</v>
      </c>
      <c r="W18" s="76"/>
      <c r="X18" s="76"/>
      <c r="Y18" s="75">
        <f t="shared" si="3"/>
        <v>682001</v>
      </c>
    </row>
    <row r="19" spans="1:25" ht="24.9" customHeight="1" x14ac:dyDescent="0.3">
      <c r="A19" s="12" t="s">
        <v>39</v>
      </c>
      <c r="B19" s="18">
        <v>17</v>
      </c>
      <c r="C19" s="16" t="s">
        <v>40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>
        <f t="shared" si="0"/>
        <v>0</v>
      </c>
      <c r="O19" s="17"/>
      <c r="P19" s="76" t="s">
        <v>754</v>
      </c>
      <c r="Q19" s="76">
        <v>219000</v>
      </c>
      <c r="R19" s="76">
        <v>260000</v>
      </c>
      <c r="S19" s="75">
        <f t="shared" si="1"/>
        <v>3079000</v>
      </c>
      <c r="T19" s="75">
        <f t="shared" si="2"/>
        <v>3079000</v>
      </c>
      <c r="U19" s="76"/>
      <c r="V19" s="75">
        <v>400000</v>
      </c>
      <c r="W19" s="76"/>
      <c r="X19" s="76"/>
      <c r="Y19" s="75">
        <f t="shared" si="3"/>
        <v>517745</v>
      </c>
    </row>
    <row r="20" spans="1:25" ht="24.9" customHeight="1" x14ac:dyDescent="0.3">
      <c r="A20" s="19" t="s">
        <v>41</v>
      </c>
      <c r="B20" s="20">
        <v>18</v>
      </c>
      <c r="C20" s="21" t="s">
        <v>42</v>
      </c>
      <c r="D20" s="22">
        <f t="shared" ref="D20:M20" si="5">SUM(D19:D19)</f>
        <v>0</v>
      </c>
      <c r="E20" s="22">
        <f t="shared" si="5"/>
        <v>0</v>
      </c>
      <c r="F20" s="22">
        <f t="shared" si="5"/>
        <v>0</v>
      </c>
      <c r="G20" s="22">
        <f t="shared" si="5"/>
        <v>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14">
        <f t="shared" si="0"/>
        <v>0</v>
      </c>
      <c r="O20" s="17"/>
      <c r="P20" s="76" t="s">
        <v>755</v>
      </c>
      <c r="Q20" s="76">
        <v>350000</v>
      </c>
      <c r="R20" s="76">
        <v>350000</v>
      </c>
      <c r="S20" s="75">
        <f>SUM(Q20+(R20*22))</f>
        <v>8050000</v>
      </c>
      <c r="T20" s="75">
        <f t="shared" si="2"/>
        <v>8050000</v>
      </c>
      <c r="U20" s="76"/>
      <c r="V20" s="75"/>
      <c r="W20" s="76"/>
      <c r="X20" s="76"/>
      <c r="Y20" s="75">
        <f t="shared" si="3"/>
        <v>554750</v>
      </c>
    </row>
    <row r="21" spans="1:25" ht="24.9" customHeight="1" x14ac:dyDescent="0.3">
      <c r="A21" s="23" t="s">
        <v>43</v>
      </c>
      <c r="B21" s="24">
        <v>19</v>
      </c>
      <c r="C21" s="25" t="s">
        <v>44</v>
      </c>
      <c r="D21" s="26">
        <f>D18+D20</f>
        <v>79512150</v>
      </c>
      <c r="E21" s="26">
        <f>E18+E20</f>
        <v>0</v>
      </c>
      <c r="F21" s="26"/>
      <c r="G21" s="26">
        <f t="shared" ref="G21:M21" si="6">G18+G20</f>
        <v>0</v>
      </c>
      <c r="H21" s="26">
        <f t="shared" si="6"/>
        <v>0</v>
      </c>
      <c r="I21" s="26">
        <f t="shared" si="6"/>
        <v>0</v>
      </c>
      <c r="J21" s="26">
        <f t="shared" si="6"/>
        <v>0</v>
      </c>
      <c r="K21" s="26">
        <f t="shared" si="6"/>
        <v>0</v>
      </c>
      <c r="L21" s="26">
        <f t="shared" si="6"/>
        <v>0</v>
      </c>
      <c r="M21" s="26">
        <f t="shared" si="6"/>
        <v>0</v>
      </c>
      <c r="N21" s="26">
        <f t="shared" si="0"/>
        <v>79512150</v>
      </c>
      <c r="O21" s="15"/>
      <c r="P21" s="76" t="s">
        <v>751</v>
      </c>
      <c r="Q21" s="76">
        <v>300000</v>
      </c>
      <c r="R21" s="76">
        <v>300000</v>
      </c>
      <c r="S21" s="75">
        <f t="shared" si="1"/>
        <v>3600000</v>
      </c>
      <c r="T21" s="75">
        <f t="shared" si="2"/>
        <v>3600000</v>
      </c>
      <c r="U21" s="76"/>
      <c r="V21" s="75">
        <v>400000</v>
      </c>
      <c r="W21" s="76"/>
      <c r="X21" s="76"/>
      <c r="Y21" s="75">
        <f t="shared" si="3"/>
        <v>587500</v>
      </c>
    </row>
    <row r="22" spans="1:25" ht="24.9" customHeight="1" x14ac:dyDescent="0.3">
      <c r="A22" s="23" t="s">
        <v>45</v>
      </c>
      <c r="B22" s="24">
        <v>20</v>
      </c>
      <c r="C22" s="25" t="s">
        <v>46</v>
      </c>
      <c r="D22" s="26">
        <f>Y24</f>
        <v>10736928.25</v>
      </c>
      <c r="E22" s="26"/>
      <c r="F22" s="26"/>
      <c r="G22" s="26"/>
      <c r="H22" s="26"/>
      <c r="I22" s="26"/>
      <c r="J22" s="26"/>
      <c r="K22" s="26"/>
      <c r="L22" s="26"/>
      <c r="M22" s="26"/>
      <c r="N22" s="26">
        <f>SUM(D22:M22)</f>
        <v>10736928.25</v>
      </c>
      <c r="O22" s="17"/>
      <c r="P22" s="76" t="s">
        <v>752</v>
      </c>
      <c r="Q22" s="76">
        <v>164250</v>
      </c>
      <c r="R22" s="76">
        <v>195000</v>
      </c>
      <c r="S22" s="75">
        <f t="shared" si="1"/>
        <v>2309250</v>
      </c>
      <c r="T22" s="75">
        <f t="shared" si="2"/>
        <v>2309250</v>
      </c>
      <c r="U22" s="76"/>
      <c r="V22" s="75">
        <v>400000</v>
      </c>
      <c r="W22" s="76"/>
      <c r="X22" s="76"/>
      <c r="Y22" s="75">
        <f t="shared" si="3"/>
        <v>416308.75</v>
      </c>
    </row>
    <row r="23" spans="1:25" ht="24.9" customHeight="1" x14ac:dyDescent="0.3">
      <c r="A23" s="28" t="s">
        <v>47</v>
      </c>
      <c r="B23" s="18">
        <v>21</v>
      </c>
      <c r="C23" s="16" t="s">
        <v>48</v>
      </c>
      <c r="D23" s="10">
        <v>50000</v>
      </c>
      <c r="E23" s="10"/>
      <c r="F23" s="10"/>
      <c r="G23" s="10"/>
      <c r="H23" s="10"/>
      <c r="I23" s="10"/>
      <c r="J23" s="10"/>
      <c r="K23" s="10"/>
      <c r="L23" s="10"/>
      <c r="M23" s="10"/>
      <c r="N23" s="14">
        <f t="shared" si="0"/>
        <v>50000</v>
      </c>
      <c r="O23" s="27"/>
      <c r="P23" s="75" t="s">
        <v>753</v>
      </c>
      <c r="Q23" s="75">
        <v>219000</v>
      </c>
      <c r="R23" s="75">
        <v>275000</v>
      </c>
      <c r="S23" s="75">
        <f t="shared" si="1"/>
        <v>3244000</v>
      </c>
      <c r="T23" s="75">
        <f t="shared" si="2"/>
        <v>3244000</v>
      </c>
      <c r="U23" s="75"/>
      <c r="V23" s="75">
        <v>400000</v>
      </c>
      <c r="W23" s="75"/>
      <c r="X23" s="75"/>
      <c r="Y23" s="75">
        <f t="shared" si="3"/>
        <v>539195</v>
      </c>
    </row>
    <row r="24" spans="1:25" ht="24.9" customHeight="1" x14ac:dyDescent="0.3">
      <c r="A24" s="28" t="s">
        <v>49</v>
      </c>
      <c r="B24" s="18">
        <v>22</v>
      </c>
      <c r="C24" s="16" t="s">
        <v>50</v>
      </c>
      <c r="D24" s="10">
        <v>700000</v>
      </c>
      <c r="E24" s="10"/>
      <c r="F24" s="10"/>
      <c r="G24" s="10"/>
      <c r="H24" s="10"/>
      <c r="I24" s="10"/>
      <c r="J24" s="10"/>
      <c r="K24" s="10"/>
      <c r="L24" s="10"/>
      <c r="M24" s="10"/>
      <c r="N24" s="14">
        <f t="shared" si="0"/>
        <v>700000</v>
      </c>
      <c r="O24" s="27"/>
      <c r="P24" s="76"/>
      <c r="Q24" s="76">
        <f t="shared" ref="Q24:Y24" si="7">SUM(Q6:Q23)</f>
        <v>5433950</v>
      </c>
      <c r="R24" s="76">
        <f t="shared" si="7"/>
        <v>5666200</v>
      </c>
      <c r="S24" s="76">
        <f t="shared" si="7"/>
        <v>71612150</v>
      </c>
      <c r="T24" s="76">
        <f t="shared" si="7"/>
        <v>71612150</v>
      </c>
      <c r="U24" s="76">
        <f t="shared" si="7"/>
        <v>0</v>
      </c>
      <c r="V24" s="76">
        <f t="shared" si="7"/>
        <v>6400000</v>
      </c>
      <c r="W24" s="76">
        <f t="shared" si="7"/>
        <v>0</v>
      </c>
      <c r="X24" s="76">
        <f t="shared" si="7"/>
        <v>0</v>
      </c>
      <c r="Y24" s="76">
        <f t="shared" si="7"/>
        <v>10736928.25</v>
      </c>
    </row>
    <row r="25" spans="1:25" ht="24.9" customHeight="1" x14ac:dyDescent="0.3">
      <c r="A25" s="28" t="s">
        <v>51</v>
      </c>
      <c r="B25" s="18">
        <v>23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>
        <f t="shared" si="0"/>
        <v>0</v>
      </c>
      <c r="O25" s="1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4.9" customHeight="1" x14ac:dyDescent="0.3">
      <c r="A26" s="19" t="s">
        <v>53</v>
      </c>
      <c r="B26" s="20">
        <v>24</v>
      </c>
      <c r="C26" s="21" t="s">
        <v>54</v>
      </c>
      <c r="D26" s="22">
        <f>SUM(D23:D25)</f>
        <v>750000</v>
      </c>
      <c r="E26" s="22">
        <f t="shared" ref="E26:M26" si="8">SUM(E23:E25)</f>
        <v>0</v>
      </c>
      <c r="F26" s="22">
        <f t="shared" si="8"/>
        <v>0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0</v>
      </c>
      <c r="N26" s="14">
        <f t="shared" si="0"/>
        <v>750000</v>
      </c>
      <c r="O26" s="1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4.9" customHeight="1" x14ac:dyDescent="0.3">
      <c r="A27" s="28" t="s">
        <v>55</v>
      </c>
      <c r="B27" s="18">
        <v>25</v>
      </c>
      <c r="C27" s="16" t="s">
        <v>56</v>
      </c>
      <c r="D27" s="10">
        <v>1200000</v>
      </c>
      <c r="E27" s="10"/>
      <c r="F27" s="10"/>
      <c r="G27" s="10"/>
      <c r="H27" s="10"/>
      <c r="I27" s="10"/>
      <c r="J27" s="10"/>
      <c r="K27" s="10"/>
      <c r="L27" s="10"/>
      <c r="M27" s="10"/>
      <c r="N27" s="14">
        <f t="shared" si="0"/>
        <v>1200000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4.9" customHeight="1" x14ac:dyDescent="0.3">
      <c r="A28" s="28" t="s">
        <v>57</v>
      </c>
      <c r="B28" s="18">
        <v>26</v>
      </c>
      <c r="C28" s="16" t="s">
        <v>58</v>
      </c>
      <c r="D28" s="10">
        <v>500000</v>
      </c>
      <c r="E28" s="10"/>
      <c r="F28" s="10"/>
      <c r="G28" s="10"/>
      <c r="H28" s="10"/>
      <c r="I28" s="10"/>
      <c r="J28" s="10"/>
      <c r="K28" s="10"/>
      <c r="L28" s="10"/>
      <c r="M28" s="10"/>
      <c r="N28" s="14">
        <f t="shared" si="0"/>
        <v>500000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24.9" customHeight="1" x14ac:dyDescent="0.3">
      <c r="A29" s="19" t="s">
        <v>59</v>
      </c>
      <c r="B29" s="20">
        <v>27</v>
      </c>
      <c r="C29" s="21" t="s">
        <v>60</v>
      </c>
      <c r="D29" s="22">
        <f>SUM(D27:D28)</f>
        <v>1700000</v>
      </c>
      <c r="E29" s="22">
        <f t="shared" ref="E29:M29" si="9">SUM(E27:E28)</f>
        <v>0</v>
      </c>
      <c r="F29" s="22">
        <f t="shared" si="9"/>
        <v>0</v>
      </c>
      <c r="G29" s="22">
        <f t="shared" si="9"/>
        <v>0</v>
      </c>
      <c r="H29" s="22">
        <f t="shared" si="9"/>
        <v>0</v>
      </c>
      <c r="I29" s="22">
        <f t="shared" si="9"/>
        <v>0</v>
      </c>
      <c r="J29" s="22">
        <f t="shared" si="9"/>
        <v>0</v>
      </c>
      <c r="K29" s="22">
        <f t="shared" si="9"/>
        <v>0</v>
      </c>
      <c r="L29" s="22">
        <f t="shared" si="9"/>
        <v>0</v>
      </c>
      <c r="M29" s="22">
        <f t="shared" si="9"/>
        <v>0</v>
      </c>
      <c r="N29" s="14">
        <f t="shared" si="0"/>
        <v>1700000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4.9" customHeight="1" x14ac:dyDescent="0.3">
      <c r="A30" s="28" t="s">
        <v>61</v>
      </c>
      <c r="B30" s="18">
        <v>28</v>
      </c>
      <c r="C30" s="16" t="s">
        <v>62</v>
      </c>
      <c r="D30" s="10"/>
      <c r="E30" s="10"/>
      <c r="F30" s="10">
        <v>1500000</v>
      </c>
      <c r="G30" s="10"/>
      <c r="H30" s="10"/>
      <c r="I30" s="10"/>
      <c r="J30" s="10"/>
      <c r="K30" s="10"/>
      <c r="L30" s="10"/>
      <c r="M30" s="10"/>
      <c r="N30" s="14">
        <f t="shared" si="0"/>
        <v>1500000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24.9" customHeight="1" x14ac:dyDescent="0.3">
      <c r="A31" s="28" t="s">
        <v>63</v>
      </c>
      <c r="B31" s="18">
        <v>29</v>
      </c>
      <c r="C31" s="16" t="s">
        <v>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>
        <f t="shared" si="0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4.9" customHeight="1" x14ac:dyDescent="0.3">
      <c r="A32" s="28" t="s">
        <v>65</v>
      </c>
      <c r="B32" s="18">
        <v>30</v>
      </c>
      <c r="C32" s="16" t="s">
        <v>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>
        <f t="shared" si="0"/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4.9" customHeight="1" x14ac:dyDescent="0.3">
      <c r="A33" s="28" t="s">
        <v>67</v>
      </c>
      <c r="B33" s="18">
        <v>31</v>
      </c>
      <c r="C33" s="16" t="s">
        <v>68</v>
      </c>
      <c r="D33" s="10">
        <v>100000</v>
      </c>
      <c r="E33" s="10"/>
      <c r="F33" s="10">
        <v>250000</v>
      </c>
      <c r="G33" s="10"/>
      <c r="H33" s="10"/>
      <c r="I33" s="10"/>
      <c r="J33" s="10"/>
      <c r="K33" s="10"/>
      <c r="L33" s="10"/>
      <c r="M33" s="10"/>
      <c r="N33" s="14">
        <f t="shared" si="0"/>
        <v>350000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24.9" customHeight="1" x14ac:dyDescent="0.3">
      <c r="A34" s="28" t="s">
        <v>69</v>
      </c>
      <c r="B34" s="18">
        <v>32</v>
      </c>
      <c r="C34" s="29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>
        <f t="shared" si="0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24.9" customHeight="1" x14ac:dyDescent="0.3">
      <c r="A35" s="28" t="s">
        <v>71</v>
      </c>
      <c r="B35" s="18">
        <v>33</v>
      </c>
      <c r="C35" s="16" t="s">
        <v>72</v>
      </c>
      <c r="D35" s="10">
        <v>100000</v>
      </c>
      <c r="E35" s="10"/>
      <c r="F35" s="10"/>
      <c r="G35" s="10"/>
      <c r="H35" s="10"/>
      <c r="I35" s="10"/>
      <c r="J35" s="10"/>
      <c r="K35" s="10"/>
      <c r="L35" s="10"/>
      <c r="M35" s="10"/>
      <c r="N35" s="14">
        <f t="shared" si="0"/>
        <v>100000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24.9" customHeight="1" x14ac:dyDescent="0.3">
      <c r="A36" s="28" t="s">
        <v>73</v>
      </c>
      <c r="B36" s="18">
        <v>34</v>
      </c>
      <c r="C36" s="16" t="s">
        <v>74</v>
      </c>
      <c r="D36" s="10">
        <v>1800000</v>
      </c>
      <c r="E36" s="10"/>
      <c r="F36" s="10">
        <v>250000</v>
      </c>
      <c r="G36" s="10"/>
      <c r="H36" s="10"/>
      <c r="I36" s="10"/>
      <c r="J36" s="10"/>
      <c r="K36" s="10"/>
      <c r="L36" s="10"/>
      <c r="M36" s="10"/>
      <c r="N36" s="14">
        <f t="shared" si="0"/>
        <v>2050000</v>
      </c>
      <c r="O36" s="30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4.9" customHeight="1" x14ac:dyDescent="0.3">
      <c r="A37" s="19" t="s">
        <v>75</v>
      </c>
      <c r="B37" s="20">
        <v>35</v>
      </c>
      <c r="C37" s="21" t="s">
        <v>76</v>
      </c>
      <c r="D37" s="22">
        <f>SUM(D30:D36)</f>
        <v>2000000</v>
      </c>
      <c r="E37" s="22">
        <f t="shared" ref="E37:M37" si="10">SUM(E30:E36)</f>
        <v>0</v>
      </c>
      <c r="F37" s="22">
        <f t="shared" si="10"/>
        <v>2000000</v>
      </c>
      <c r="G37" s="22">
        <f t="shared" si="10"/>
        <v>0</v>
      </c>
      <c r="H37" s="22">
        <f t="shared" si="10"/>
        <v>0</v>
      </c>
      <c r="I37" s="22">
        <f t="shared" si="10"/>
        <v>0</v>
      </c>
      <c r="J37" s="22">
        <f t="shared" si="10"/>
        <v>0</v>
      </c>
      <c r="K37" s="22">
        <f t="shared" si="10"/>
        <v>0</v>
      </c>
      <c r="L37" s="22">
        <f t="shared" si="10"/>
        <v>0</v>
      </c>
      <c r="M37" s="22">
        <f t="shared" si="10"/>
        <v>0</v>
      </c>
      <c r="N37" s="14">
        <f t="shared" si="0"/>
        <v>4000000</v>
      </c>
      <c r="O37" s="15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24.9" customHeight="1" x14ac:dyDescent="0.3">
      <c r="A38" s="28" t="s">
        <v>77</v>
      </c>
      <c r="B38" s="18">
        <v>36</v>
      </c>
      <c r="C38" s="16" t="s">
        <v>78</v>
      </c>
      <c r="D38" s="10">
        <v>50000</v>
      </c>
      <c r="E38" s="10"/>
      <c r="F38" s="10"/>
      <c r="G38" s="10"/>
      <c r="H38" s="10"/>
      <c r="I38" s="10"/>
      <c r="J38" s="10"/>
      <c r="K38" s="10"/>
      <c r="L38" s="10"/>
      <c r="M38" s="10"/>
      <c r="N38" s="14">
        <f t="shared" si="0"/>
        <v>50000</v>
      </c>
      <c r="O38" s="17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5" ht="24.9" customHeight="1" x14ac:dyDescent="0.3">
      <c r="A39" s="28" t="s">
        <v>79</v>
      </c>
      <c r="B39" s="18">
        <v>37</v>
      </c>
      <c r="C39" s="16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>
        <f t="shared" si="0"/>
        <v>0</v>
      </c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24.9" customHeight="1" x14ac:dyDescent="0.3">
      <c r="A40" s="19" t="s">
        <v>81</v>
      </c>
      <c r="B40" s="20">
        <v>38</v>
      </c>
      <c r="C40" s="21" t="s">
        <v>82</v>
      </c>
      <c r="D40" s="22">
        <f>SUM(D38:D39)</f>
        <v>50000</v>
      </c>
      <c r="E40" s="22">
        <f t="shared" ref="E40:M40" si="11">SUM(E38:E39)</f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0</v>
      </c>
      <c r="J40" s="22">
        <f t="shared" si="11"/>
        <v>0</v>
      </c>
      <c r="K40" s="22">
        <f t="shared" si="11"/>
        <v>0</v>
      </c>
      <c r="L40" s="22">
        <f t="shared" si="11"/>
        <v>0</v>
      </c>
      <c r="M40" s="22">
        <f t="shared" si="11"/>
        <v>0</v>
      </c>
      <c r="N40" s="14">
        <f t="shared" si="0"/>
        <v>50000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4.9" customHeight="1" x14ac:dyDescent="0.3">
      <c r="A41" s="28" t="s">
        <v>83</v>
      </c>
      <c r="B41" s="18">
        <v>39</v>
      </c>
      <c r="C41" s="16" t="s">
        <v>84</v>
      </c>
      <c r="D41" s="10">
        <v>850000</v>
      </c>
      <c r="E41" s="10"/>
      <c r="F41" s="10">
        <v>500000</v>
      </c>
      <c r="G41" s="10"/>
      <c r="H41" s="10"/>
      <c r="I41" s="10"/>
      <c r="J41" s="10"/>
      <c r="K41" s="10"/>
      <c r="L41" s="10"/>
      <c r="M41" s="10"/>
      <c r="N41" s="14">
        <f t="shared" si="0"/>
        <v>1350000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24.9" customHeight="1" x14ac:dyDescent="0.3">
      <c r="A42" s="28" t="s">
        <v>85</v>
      </c>
      <c r="B42" s="18">
        <v>40</v>
      </c>
      <c r="C42" s="16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>
        <f t="shared" si="0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24.9" customHeight="1" x14ac:dyDescent="0.3">
      <c r="A43" s="28" t="s">
        <v>87</v>
      </c>
      <c r="B43" s="18">
        <v>41</v>
      </c>
      <c r="C43" s="16" t="s">
        <v>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>
        <f t="shared" si="0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24.9" customHeight="1" x14ac:dyDescent="0.3">
      <c r="A44" s="28" t="s">
        <v>89</v>
      </c>
      <c r="B44" s="18">
        <v>42</v>
      </c>
      <c r="C44" s="16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>
        <f t="shared" si="0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24.9" customHeight="1" x14ac:dyDescent="0.3">
      <c r="A45" s="28" t="s">
        <v>91</v>
      </c>
      <c r="B45" s="18">
        <v>43</v>
      </c>
      <c r="C45" s="16" t="s">
        <v>92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4">
        <f t="shared" si="0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24.9" customHeight="1" x14ac:dyDescent="0.3">
      <c r="A46" s="19" t="s">
        <v>93</v>
      </c>
      <c r="B46" s="20">
        <v>44</v>
      </c>
      <c r="C46" s="21" t="s">
        <v>94</v>
      </c>
      <c r="D46" s="22">
        <f>SUM(D41:D45)</f>
        <v>850000</v>
      </c>
      <c r="E46" s="22">
        <f t="shared" ref="E46:M46" si="12">SUM(E41:E45)</f>
        <v>0</v>
      </c>
      <c r="F46" s="22">
        <f t="shared" si="12"/>
        <v>500000</v>
      </c>
      <c r="G46" s="22">
        <f t="shared" si="12"/>
        <v>0</v>
      </c>
      <c r="H46" s="22">
        <f t="shared" si="12"/>
        <v>0</v>
      </c>
      <c r="I46" s="22">
        <f t="shared" si="12"/>
        <v>0</v>
      </c>
      <c r="J46" s="22">
        <f t="shared" si="12"/>
        <v>0</v>
      </c>
      <c r="K46" s="22">
        <f t="shared" si="12"/>
        <v>0</v>
      </c>
      <c r="L46" s="22">
        <f t="shared" si="12"/>
        <v>0</v>
      </c>
      <c r="M46" s="22">
        <f t="shared" si="12"/>
        <v>0</v>
      </c>
      <c r="N46" s="14">
        <f t="shared" si="0"/>
        <v>1350000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24.9" customHeight="1" x14ac:dyDescent="0.3">
      <c r="A47" s="23" t="s">
        <v>95</v>
      </c>
      <c r="B47" s="24">
        <v>45</v>
      </c>
      <c r="C47" s="25" t="s">
        <v>96</v>
      </c>
      <c r="D47" s="26">
        <f>D26+D29+D37+D40+D46</f>
        <v>5350000</v>
      </c>
      <c r="E47" s="26">
        <f t="shared" ref="E47:M47" si="13">E26+E29+E37+E40+E46</f>
        <v>0</v>
      </c>
      <c r="F47" s="26">
        <f t="shared" si="13"/>
        <v>2500000</v>
      </c>
      <c r="G47" s="26">
        <f t="shared" si="13"/>
        <v>0</v>
      </c>
      <c r="H47" s="26">
        <f t="shared" si="13"/>
        <v>0</v>
      </c>
      <c r="I47" s="26">
        <f t="shared" si="13"/>
        <v>0</v>
      </c>
      <c r="J47" s="26">
        <f t="shared" si="13"/>
        <v>0</v>
      </c>
      <c r="K47" s="26">
        <f t="shared" si="13"/>
        <v>0</v>
      </c>
      <c r="L47" s="26">
        <f t="shared" si="13"/>
        <v>0</v>
      </c>
      <c r="M47" s="26">
        <f t="shared" si="13"/>
        <v>0</v>
      </c>
      <c r="N47" s="26">
        <f t="shared" si="0"/>
        <v>7850000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24.9" hidden="1" customHeight="1" x14ac:dyDescent="0.3">
      <c r="A48" s="28" t="s">
        <v>97</v>
      </c>
      <c r="B48" s="18">
        <v>46</v>
      </c>
      <c r="C48" s="31" t="s">
        <v>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>
        <f t="shared" si="0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24.9" hidden="1" customHeight="1" x14ac:dyDescent="0.3">
      <c r="A49" s="28" t="s">
        <v>99</v>
      </c>
      <c r="B49" s="18">
        <v>47</v>
      </c>
      <c r="C49" s="31" t="s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>
        <f t="shared" si="0"/>
        <v>0</v>
      </c>
      <c r="O49" s="2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24.9" hidden="1" customHeight="1" x14ac:dyDescent="0.3">
      <c r="A50" s="28" t="s">
        <v>101</v>
      </c>
      <c r="B50" s="18">
        <v>48</v>
      </c>
      <c r="C50" s="33" t="s">
        <v>102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>
        <f t="shared" si="0"/>
        <v>0</v>
      </c>
      <c r="O50" s="32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24.9" hidden="1" customHeight="1" x14ac:dyDescent="0.3">
      <c r="A51" s="28" t="s">
        <v>103</v>
      </c>
      <c r="B51" s="18">
        <v>49</v>
      </c>
      <c r="C51" s="33" t="s">
        <v>104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>
        <f t="shared" si="0"/>
        <v>0</v>
      </c>
      <c r="O51" s="32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24.9" hidden="1" customHeight="1" x14ac:dyDescent="0.3">
      <c r="A52" s="28" t="s">
        <v>105</v>
      </c>
      <c r="B52" s="18">
        <v>50</v>
      </c>
      <c r="C52" s="33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>
        <f t="shared" si="0"/>
        <v>0</v>
      </c>
      <c r="O52" s="34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24.9" hidden="1" customHeight="1" x14ac:dyDescent="0.3">
      <c r="A53" s="28" t="s">
        <v>107</v>
      </c>
      <c r="B53" s="18">
        <v>51</v>
      </c>
      <c r="C53" s="31" t="s">
        <v>108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">
        <f t="shared" si="0"/>
        <v>0</v>
      </c>
      <c r="O53" s="34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ht="24.9" hidden="1" customHeight="1" x14ac:dyDescent="0.3">
      <c r="A54" s="28" t="s">
        <v>109</v>
      </c>
      <c r="B54" s="18">
        <v>52</v>
      </c>
      <c r="C54" s="31" t="s">
        <v>110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>
        <f t="shared" si="0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</row>
    <row r="55" spans="1:25" ht="24.9" hidden="1" customHeight="1" x14ac:dyDescent="0.3">
      <c r="A55" s="28" t="s">
        <v>111</v>
      </c>
      <c r="B55" s="18">
        <v>53</v>
      </c>
      <c r="C55" s="31" t="s">
        <v>112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>
        <f t="shared" si="0"/>
        <v>0</v>
      </c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6" spans="1:25" ht="24.9" customHeight="1" x14ac:dyDescent="0.3">
      <c r="A56" s="23" t="s">
        <v>113</v>
      </c>
      <c r="B56" s="24">
        <v>54</v>
      </c>
      <c r="C56" s="25" t="s">
        <v>114</v>
      </c>
      <c r="D56" s="26">
        <f t="shared" ref="D56:M56" si="14">SUM(D48:D55)</f>
        <v>0</v>
      </c>
      <c r="E56" s="26">
        <f t="shared" si="14"/>
        <v>0</v>
      </c>
      <c r="F56" s="26">
        <f t="shared" si="14"/>
        <v>0</v>
      </c>
      <c r="G56" s="26">
        <f t="shared" si="14"/>
        <v>0</v>
      </c>
      <c r="H56" s="26">
        <f t="shared" si="14"/>
        <v>0</v>
      </c>
      <c r="I56" s="26">
        <f t="shared" si="14"/>
        <v>0</v>
      </c>
      <c r="J56" s="26">
        <f t="shared" si="14"/>
        <v>0</v>
      </c>
      <c r="K56" s="26">
        <f t="shared" si="14"/>
        <v>0</v>
      </c>
      <c r="L56" s="26">
        <f t="shared" si="14"/>
        <v>0</v>
      </c>
      <c r="M56" s="26">
        <f t="shared" si="14"/>
        <v>0</v>
      </c>
      <c r="N56" s="26">
        <f t="shared" si="0"/>
        <v>0</v>
      </c>
      <c r="O56" s="32"/>
      <c r="P56" s="34"/>
      <c r="Q56" s="34"/>
      <c r="R56" s="34"/>
      <c r="S56" s="34"/>
      <c r="T56" s="34"/>
      <c r="U56" s="34"/>
      <c r="V56" s="34"/>
      <c r="W56" s="34"/>
      <c r="X56" s="34"/>
      <c r="Y56" s="34"/>
    </row>
    <row r="57" spans="1:25" ht="24.9" hidden="1" customHeight="1" x14ac:dyDescent="0.3">
      <c r="A57" s="28" t="s">
        <v>115</v>
      </c>
      <c r="B57" s="18">
        <v>55</v>
      </c>
      <c r="C57" s="31" t="s">
        <v>116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>
        <f t="shared" si="0"/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24.9" hidden="1" customHeight="1" x14ac:dyDescent="0.3">
      <c r="A58" s="36" t="s">
        <v>117</v>
      </c>
      <c r="B58" s="18">
        <v>56</v>
      </c>
      <c r="C58" s="31" t="s">
        <v>118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>
        <f t="shared" si="0"/>
        <v>0</v>
      </c>
      <c r="O58" s="35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ht="24.9" hidden="1" customHeight="1" x14ac:dyDescent="0.3">
      <c r="A59" s="36" t="s">
        <v>119</v>
      </c>
      <c r="B59" s="18">
        <v>57</v>
      </c>
      <c r="C59" s="31" t="s">
        <v>120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>
        <f t="shared" si="0"/>
        <v>0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ht="24.9" hidden="1" customHeight="1" x14ac:dyDescent="0.3">
      <c r="A60" s="36" t="s">
        <v>121</v>
      </c>
      <c r="B60" s="18">
        <v>58</v>
      </c>
      <c r="C60" s="31" t="s">
        <v>122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4">
        <f t="shared" si="0"/>
        <v>0</v>
      </c>
      <c r="O60" s="32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4.9" hidden="1" customHeight="1" x14ac:dyDescent="0.3">
      <c r="A61" s="37" t="s">
        <v>123</v>
      </c>
      <c r="B61" s="38">
        <v>59</v>
      </c>
      <c r="C61" s="39" t="s">
        <v>124</v>
      </c>
      <c r="D61" s="40">
        <f>SUM(D58:D60)</f>
        <v>0</v>
      </c>
      <c r="E61" s="40">
        <f t="shared" ref="E61:M61" si="15">SUM(E58:E60)</f>
        <v>0</v>
      </c>
      <c r="F61" s="40">
        <f t="shared" si="15"/>
        <v>0</v>
      </c>
      <c r="G61" s="40">
        <f t="shared" si="15"/>
        <v>0</v>
      </c>
      <c r="H61" s="40">
        <f t="shared" si="15"/>
        <v>0</v>
      </c>
      <c r="I61" s="40">
        <f t="shared" si="15"/>
        <v>0</v>
      </c>
      <c r="J61" s="40">
        <f t="shared" si="15"/>
        <v>0</v>
      </c>
      <c r="K61" s="40">
        <f t="shared" si="15"/>
        <v>0</v>
      </c>
      <c r="L61" s="40">
        <f t="shared" si="15"/>
        <v>0</v>
      </c>
      <c r="M61" s="40">
        <f t="shared" si="15"/>
        <v>0</v>
      </c>
      <c r="N61" s="14">
        <f t="shared" si="0"/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ht="24.9" hidden="1" customHeight="1" x14ac:dyDescent="0.3">
      <c r="A62" s="28" t="s">
        <v>125</v>
      </c>
      <c r="B62" s="18">
        <v>60</v>
      </c>
      <c r="C62" s="31" t="s">
        <v>126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" si="0"/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ht="24.9" hidden="1" customHeight="1" x14ac:dyDescent="0.3">
      <c r="A63" s="28" t="s">
        <v>127</v>
      </c>
      <c r="B63" s="18">
        <v>61</v>
      </c>
      <c r="C63" s="31" t="s">
        <v>128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>
        <f t="shared" si="0"/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ht="24.9" hidden="1" customHeight="1" x14ac:dyDescent="0.3">
      <c r="A64" s="28" t="s">
        <v>129</v>
      </c>
      <c r="B64" s="18">
        <v>62</v>
      </c>
      <c r="C64" s="31" t="s">
        <v>130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>
        <f t="shared" si="0"/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ht="24.9" hidden="1" customHeight="1" x14ac:dyDescent="0.3">
      <c r="A65" s="28" t="s">
        <v>131</v>
      </c>
      <c r="B65" s="18">
        <v>63</v>
      </c>
      <c r="C65" s="31" t="s">
        <v>132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>
        <f t="shared" si="0"/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ht="24.9" hidden="1" customHeight="1" x14ac:dyDescent="0.3">
      <c r="A66" s="28" t="s">
        <v>133</v>
      </c>
      <c r="B66" s="18">
        <v>64</v>
      </c>
      <c r="C66" s="31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>
        <f t="shared" si="0"/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ht="24.9" hidden="1" customHeight="1" x14ac:dyDescent="0.3">
      <c r="A67" s="28" t="s">
        <v>135</v>
      </c>
      <c r="B67" s="18">
        <v>65</v>
      </c>
      <c r="C67" s="31" t="s">
        <v>136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4">
        <f t="shared" si="0"/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ht="24.9" hidden="1" customHeight="1" x14ac:dyDescent="0.3">
      <c r="A68" s="28" t="s">
        <v>137</v>
      </c>
      <c r="B68" s="18">
        <v>66</v>
      </c>
      <c r="C68" s="31" t="s">
        <v>138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>
        <f t="shared" si="0"/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ht="24.9" hidden="1" customHeight="1" x14ac:dyDescent="0.3">
      <c r="A69" s="28" t="s">
        <v>139</v>
      </c>
      <c r="B69" s="18">
        <v>67</v>
      </c>
      <c r="C69" s="31" t="s">
        <v>140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>
        <f t="shared" si="0"/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ht="24.9" hidden="1" customHeight="1" x14ac:dyDescent="0.3">
      <c r="A70" s="28" t="s">
        <v>141</v>
      </c>
      <c r="B70" s="18">
        <v>68</v>
      </c>
      <c r="C70" s="31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>
        <f t="shared" ref="N70:N133" si="16">SUM(D70:M70)</f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ht="24.9" hidden="1" customHeight="1" x14ac:dyDescent="0.3">
      <c r="A71" s="28" t="s">
        <v>143</v>
      </c>
      <c r="B71" s="18">
        <v>69</v>
      </c>
      <c r="C71" s="31" t="s">
        <v>144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>
        <f t="shared" si="16"/>
        <v>0</v>
      </c>
      <c r="O71" s="41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ht="24.9" hidden="1" customHeight="1" x14ac:dyDescent="0.3">
      <c r="A72" s="28" t="s">
        <v>145</v>
      </c>
      <c r="B72" s="18">
        <v>70</v>
      </c>
      <c r="C72" s="31" t="s">
        <v>146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>
        <f t="shared" si="16"/>
        <v>0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ht="24.9" customHeight="1" x14ac:dyDescent="0.3">
      <c r="A73" s="23" t="s">
        <v>147</v>
      </c>
      <c r="B73" s="24">
        <v>71</v>
      </c>
      <c r="C73" s="25" t="s">
        <v>148</v>
      </c>
      <c r="D73" s="26">
        <f>D57+D61+D62+D63+D64+D65+D66+D67+D68+D69+D70+D71+D72</f>
        <v>0</v>
      </c>
      <c r="E73" s="26">
        <f t="shared" ref="E73:M73" si="17">E57+E61+E62+E63+E64+E65+E66+E67+E68+E69+E70+E71+E72</f>
        <v>0</v>
      </c>
      <c r="F73" s="26">
        <f t="shared" si="17"/>
        <v>0</v>
      </c>
      <c r="G73" s="26">
        <f t="shared" si="17"/>
        <v>0</v>
      </c>
      <c r="H73" s="26">
        <f t="shared" si="17"/>
        <v>0</v>
      </c>
      <c r="I73" s="26">
        <f t="shared" si="17"/>
        <v>0</v>
      </c>
      <c r="J73" s="26">
        <f t="shared" si="17"/>
        <v>0</v>
      </c>
      <c r="K73" s="26">
        <f t="shared" si="17"/>
        <v>0</v>
      </c>
      <c r="L73" s="26">
        <f t="shared" si="17"/>
        <v>0</v>
      </c>
      <c r="M73" s="26">
        <f t="shared" si="17"/>
        <v>0</v>
      </c>
      <c r="N73" s="26">
        <f t="shared" si="16"/>
        <v>0</v>
      </c>
      <c r="O73" s="32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24.9" hidden="1" customHeight="1" x14ac:dyDescent="0.3">
      <c r="A74" s="28" t="s">
        <v>149</v>
      </c>
      <c r="B74" s="18">
        <v>72</v>
      </c>
      <c r="C74" s="42" t="s">
        <v>150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4">
        <f t="shared" si="16"/>
        <v>0</v>
      </c>
      <c r="O74" s="41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ht="24.9" hidden="1" customHeight="1" x14ac:dyDescent="0.3">
      <c r="A75" s="28" t="s">
        <v>151</v>
      </c>
      <c r="B75" s="18">
        <v>73</v>
      </c>
      <c r="C75" s="42" t="s">
        <v>152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>
        <f t="shared" si="16"/>
        <v>0</v>
      </c>
      <c r="O75" s="35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ht="24.9" hidden="1" customHeight="1" x14ac:dyDescent="0.3">
      <c r="A76" s="28" t="s">
        <v>153</v>
      </c>
      <c r="B76" s="18">
        <v>74</v>
      </c>
      <c r="C76" s="42" t="s">
        <v>154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>
        <f t="shared" si="16"/>
        <v>0</v>
      </c>
      <c r="O76" s="15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24.9" hidden="1" customHeight="1" x14ac:dyDescent="0.3">
      <c r="A77" s="28" t="s">
        <v>155</v>
      </c>
      <c r="B77" s="18">
        <v>75</v>
      </c>
      <c r="C77" s="42" t="s">
        <v>156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>
        <f t="shared" si="16"/>
        <v>0</v>
      </c>
      <c r="O77" s="1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24.9" hidden="1" customHeight="1" x14ac:dyDescent="0.3">
      <c r="A78" s="28" t="s">
        <v>157</v>
      </c>
      <c r="B78" s="18">
        <v>76</v>
      </c>
      <c r="C78" s="16" t="s">
        <v>158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>
        <f t="shared" si="16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24.9" hidden="1" customHeight="1" x14ac:dyDescent="0.3">
      <c r="A79" s="28" t="s">
        <v>159</v>
      </c>
      <c r="B79" s="18">
        <v>77</v>
      </c>
      <c r="C79" s="16" t="s">
        <v>160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>
        <f t="shared" si="16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24.9" hidden="1" customHeight="1" x14ac:dyDescent="0.3">
      <c r="A80" s="28" t="s">
        <v>161</v>
      </c>
      <c r="B80" s="18">
        <v>78</v>
      </c>
      <c r="C80" s="16" t="s">
        <v>162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>
        <f t="shared" si="16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24.9" customHeight="1" x14ac:dyDescent="0.3">
      <c r="A81" s="23" t="s">
        <v>163</v>
      </c>
      <c r="B81" s="24">
        <v>79</v>
      </c>
      <c r="C81" s="25" t="s">
        <v>164</v>
      </c>
      <c r="D81" s="26">
        <f>SUM(D74:D80)</f>
        <v>0</v>
      </c>
      <c r="E81" s="26">
        <f t="shared" ref="E81:M81" si="18">SUM(E74:E80)</f>
        <v>0</v>
      </c>
      <c r="F81" s="26">
        <f t="shared" si="18"/>
        <v>0</v>
      </c>
      <c r="G81" s="26">
        <f t="shared" si="18"/>
        <v>0</v>
      </c>
      <c r="H81" s="26">
        <f t="shared" si="18"/>
        <v>0</v>
      </c>
      <c r="I81" s="26">
        <f t="shared" si="18"/>
        <v>0</v>
      </c>
      <c r="J81" s="26">
        <f t="shared" si="18"/>
        <v>0</v>
      </c>
      <c r="K81" s="26">
        <f t="shared" si="18"/>
        <v>0</v>
      </c>
      <c r="L81" s="26">
        <f t="shared" si="18"/>
        <v>0</v>
      </c>
      <c r="M81" s="26">
        <f t="shared" si="18"/>
        <v>0</v>
      </c>
      <c r="N81" s="26">
        <f t="shared" si="16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24.9" hidden="1" customHeight="1" x14ac:dyDescent="0.3">
      <c r="A82" s="28" t="s">
        <v>165</v>
      </c>
      <c r="B82" s="18">
        <v>80</v>
      </c>
      <c r="C82" s="31" t="s">
        <v>166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>
        <f t="shared" si="16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24.9" hidden="1" customHeight="1" x14ac:dyDescent="0.3">
      <c r="A83" s="28" t="s">
        <v>167</v>
      </c>
      <c r="B83" s="18">
        <v>81</v>
      </c>
      <c r="C83" s="31" t="s">
        <v>168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>
        <f t="shared" si="16"/>
        <v>0</v>
      </c>
      <c r="O83" s="43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24.9" hidden="1" customHeight="1" x14ac:dyDescent="0.3">
      <c r="A84" s="28" t="s">
        <v>169</v>
      </c>
      <c r="B84" s="18">
        <v>82</v>
      </c>
      <c r="C84" s="31" t="s">
        <v>170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4">
        <f t="shared" si="16"/>
        <v>0</v>
      </c>
      <c r="O84" s="32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24.9" hidden="1" customHeight="1" x14ac:dyDescent="0.3">
      <c r="A85" s="28" t="s">
        <v>171</v>
      </c>
      <c r="B85" s="18">
        <v>83</v>
      </c>
      <c r="C85" s="31" t="s">
        <v>172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4">
        <f t="shared" si="16"/>
        <v>0</v>
      </c>
      <c r="O85" s="32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ht="24.9" customHeight="1" x14ac:dyDescent="0.3">
      <c r="A86" s="23" t="s">
        <v>173</v>
      </c>
      <c r="B86" s="24">
        <v>84</v>
      </c>
      <c r="C86" s="25" t="s">
        <v>174</v>
      </c>
      <c r="D86" s="26">
        <f>SUM(D82:D85)</f>
        <v>0</v>
      </c>
      <c r="E86" s="26">
        <f t="shared" ref="E86:M86" si="19">SUM(E82:E85)</f>
        <v>0</v>
      </c>
      <c r="F86" s="26">
        <f t="shared" si="19"/>
        <v>0</v>
      </c>
      <c r="G86" s="26">
        <f t="shared" si="19"/>
        <v>0</v>
      </c>
      <c r="H86" s="26">
        <f t="shared" si="19"/>
        <v>0</v>
      </c>
      <c r="I86" s="26">
        <f t="shared" si="19"/>
        <v>0</v>
      </c>
      <c r="J86" s="26">
        <f t="shared" si="19"/>
        <v>0</v>
      </c>
      <c r="K86" s="26">
        <f t="shared" si="19"/>
        <v>0</v>
      </c>
      <c r="L86" s="26">
        <f t="shared" si="19"/>
        <v>0</v>
      </c>
      <c r="M86" s="26">
        <f t="shared" si="19"/>
        <v>0</v>
      </c>
      <c r="N86" s="26">
        <f t="shared" si="16"/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ht="24.9" hidden="1" customHeight="1" x14ac:dyDescent="0.3">
      <c r="A87" s="28" t="s">
        <v>175</v>
      </c>
      <c r="B87" s="18">
        <v>85</v>
      </c>
      <c r="C87" s="31" t="s">
        <v>176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4">
        <f t="shared" si="16"/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ht="24.9" hidden="1" customHeight="1" x14ac:dyDescent="0.3">
      <c r="A88" s="28" t="s">
        <v>177</v>
      </c>
      <c r="B88" s="18">
        <v>86</v>
      </c>
      <c r="C88" s="31" t="s">
        <v>178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>
        <f t="shared" si="16"/>
        <v>0</v>
      </c>
      <c r="O88" s="35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ht="24.9" hidden="1" customHeight="1" x14ac:dyDescent="0.3">
      <c r="A89" s="28" t="s">
        <v>179</v>
      </c>
      <c r="B89" s="18">
        <v>87</v>
      </c>
      <c r="C89" s="31" t="s">
        <v>180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>
        <f t="shared" si="16"/>
        <v>0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ht="24.9" hidden="1" customHeight="1" x14ac:dyDescent="0.3">
      <c r="A90" s="28" t="s">
        <v>181</v>
      </c>
      <c r="B90" s="18">
        <v>88</v>
      </c>
      <c r="C90" s="31" t="s">
        <v>182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4">
        <f t="shared" si="16"/>
        <v>0</v>
      </c>
      <c r="O90" s="32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24.9" hidden="1" customHeight="1" x14ac:dyDescent="0.3">
      <c r="A91" s="28" t="s">
        <v>183</v>
      </c>
      <c r="B91" s="18">
        <v>89</v>
      </c>
      <c r="C91" s="31" t="s">
        <v>184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4">
        <f t="shared" si="16"/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ht="24.9" hidden="1" customHeight="1" x14ac:dyDescent="0.3">
      <c r="A92" s="28" t="s">
        <v>185</v>
      </c>
      <c r="B92" s="18">
        <v>90</v>
      </c>
      <c r="C92" s="31" t="s">
        <v>186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4">
        <f t="shared" si="16"/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ht="24.9" hidden="1" customHeight="1" x14ac:dyDescent="0.3">
      <c r="A93" s="28" t="s">
        <v>187</v>
      </c>
      <c r="B93" s="18">
        <v>91</v>
      </c>
      <c r="C93" s="31" t="s">
        <v>188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4">
        <f t="shared" si="16"/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ht="24.9" hidden="1" customHeight="1" x14ac:dyDescent="0.3">
      <c r="A94" s="28" t="s">
        <v>189</v>
      </c>
      <c r="B94" s="18">
        <v>92</v>
      </c>
      <c r="C94" s="31" t="s">
        <v>190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4">
        <f t="shared" si="16"/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ht="24.9" hidden="1" customHeight="1" x14ac:dyDescent="0.3">
      <c r="A95" s="28" t="s">
        <v>191</v>
      </c>
      <c r="B95" s="18">
        <v>93</v>
      </c>
      <c r="C95" s="31" t="s">
        <v>192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4">
        <f t="shared" si="16"/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ht="24.9" customHeight="1" x14ac:dyDescent="0.3">
      <c r="A96" s="23" t="s">
        <v>193</v>
      </c>
      <c r="B96" s="24">
        <v>94</v>
      </c>
      <c r="C96" s="25" t="s">
        <v>194</v>
      </c>
      <c r="D96" s="26">
        <f>SUM(D87:D95)</f>
        <v>0</v>
      </c>
      <c r="E96" s="26">
        <f t="shared" ref="E96:M96" si="20">SUM(E87:E95)</f>
        <v>0</v>
      </c>
      <c r="F96" s="26">
        <f t="shared" si="20"/>
        <v>0</v>
      </c>
      <c r="G96" s="26">
        <f t="shared" si="20"/>
        <v>0</v>
      </c>
      <c r="H96" s="26">
        <f t="shared" si="20"/>
        <v>0</v>
      </c>
      <c r="I96" s="26">
        <f t="shared" si="20"/>
        <v>0</v>
      </c>
      <c r="J96" s="26">
        <f t="shared" si="20"/>
        <v>0</v>
      </c>
      <c r="K96" s="26">
        <f t="shared" si="20"/>
        <v>0</v>
      </c>
      <c r="L96" s="26">
        <f t="shared" si="20"/>
        <v>0</v>
      </c>
      <c r="M96" s="26">
        <f t="shared" si="20"/>
        <v>0</v>
      </c>
      <c r="N96" s="26">
        <f t="shared" si="16"/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ht="24.9" customHeight="1" x14ac:dyDescent="0.3">
      <c r="A97" s="44" t="s">
        <v>195</v>
      </c>
      <c r="B97" s="45">
        <v>95</v>
      </c>
      <c r="C97" s="46" t="s">
        <v>196</v>
      </c>
      <c r="D97" s="47">
        <f t="shared" ref="D97:M97" si="21">D21+D22+D47+D56+D73+D81+D86+D96</f>
        <v>95599078.25</v>
      </c>
      <c r="E97" s="47">
        <f t="shared" si="21"/>
        <v>0</v>
      </c>
      <c r="F97" s="47">
        <f t="shared" si="21"/>
        <v>2500000</v>
      </c>
      <c r="G97" s="47">
        <f t="shared" si="21"/>
        <v>0</v>
      </c>
      <c r="H97" s="47">
        <f t="shared" si="21"/>
        <v>0</v>
      </c>
      <c r="I97" s="47">
        <f t="shared" si="21"/>
        <v>0</v>
      </c>
      <c r="J97" s="47">
        <f t="shared" si="21"/>
        <v>0</v>
      </c>
      <c r="K97" s="47">
        <f t="shared" si="21"/>
        <v>0</v>
      </c>
      <c r="L97" s="47">
        <f t="shared" si="21"/>
        <v>0</v>
      </c>
      <c r="M97" s="47">
        <f t="shared" si="21"/>
        <v>0</v>
      </c>
      <c r="N97" s="47">
        <f t="shared" si="16"/>
        <v>98099078.25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ht="24.9" customHeight="1" x14ac:dyDescent="0.3">
      <c r="A98" s="48"/>
      <c r="B98" s="18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35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ht="24.9" customHeight="1" x14ac:dyDescent="0.3">
      <c r="A99" s="51"/>
      <c r="B99" s="52"/>
      <c r="C99" s="53" t="s">
        <v>197</v>
      </c>
      <c r="D99" s="54">
        <f t="shared" ref="D99:N99" si="22">D21+D22+D47+D56+D73</f>
        <v>95599078.25</v>
      </c>
      <c r="E99" s="54">
        <f t="shared" si="22"/>
        <v>0</v>
      </c>
      <c r="F99" s="54">
        <f t="shared" si="22"/>
        <v>2500000</v>
      </c>
      <c r="G99" s="54">
        <f t="shared" si="22"/>
        <v>0</v>
      </c>
      <c r="H99" s="54">
        <f t="shared" si="22"/>
        <v>0</v>
      </c>
      <c r="I99" s="54">
        <f t="shared" si="22"/>
        <v>0</v>
      </c>
      <c r="J99" s="54">
        <f t="shared" si="22"/>
        <v>0</v>
      </c>
      <c r="K99" s="54">
        <f t="shared" si="22"/>
        <v>0</v>
      </c>
      <c r="L99" s="54">
        <f t="shared" si="22"/>
        <v>0</v>
      </c>
      <c r="M99" s="54">
        <f t="shared" si="22"/>
        <v>0</v>
      </c>
      <c r="N99" s="54">
        <f t="shared" si="22"/>
        <v>98099078.25</v>
      </c>
      <c r="O99" s="43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ht="24.9" customHeight="1" x14ac:dyDescent="0.3">
      <c r="A100" s="51"/>
      <c r="B100" s="52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43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24.9" customHeight="1" x14ac:dyDescent="0.3">
      <c r="A101" s="51"/>
      <c r="B101" s="52"/>
      <c r="C101" s="53" t="s">
        <v>198</v>
      </c>
      <c r="D101" s="54">
        <f>D81+D86+D96</f>
        <v>0</v>
      </c>
      <c r="E101" s="54">
        <f t="shared" ref="E101:N101" si="23">E81+E86+E96</f>
        <v>0</v>
      </c>
      <c r="F101" s="54">
        <f t="shared" si="23"/>
        <v>0</v>
      </c>
      <c r="G101" s="54">
        <f t="shared" si="23"/>
        <v>0</v>
      </c>
      <c r="H101" s="54">
        <f t="shared" si="23"/>
        <v>0</v>
      </c>
      <c r="I101" s="54">
        <f t="shared" si="23"/>
        <v>0</v>
      </c>
      <c r="J101" s="54">
        <f t="shared" si="23"/>
        <v>0</v>
      </c>
      <c r="K101" s="54">
        <f t="shared" si="23"/>
        <v>0</v>
      </c>
      <c r="L101" s="54">
        <f t="shared" si="23"/>
        <v>0</v>
      </c>
      <c r="M101" s="54">
        <f t="shared" si="23"/>
        <v>0</v>
      </c>
      <c r="N101" s="54">
        <f t="shared" si="23"/>
        <v>0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1:25" ht="24.9" customHeight="1" x14ac:dyDescent="0.3">
      <c r="A102" s="48"/>
      <c r="B102" s="18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1:25" ht="24.9" customHeight="1" x14ac:dyDescent="0.3">
      <c r="A103" s="7" t="s">
        <v>199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1:25" ht="24.9" hidden="1" customHeight="1" x14ac:dyDescent="0.3">
      <c r="A104" s="36" t="s">
        <v>200</v>
      </c>
      <c r="B104" s="13" t="s">
        <v>3</v>
      </c>
      <c r="C104" s="31" t="s">
        <v>201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f t="shared" si="16"/>
        <v>0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1:25" ht="24.9" hidden="1" customHeight="1" x14ac:dyDescent="0.3">
      <c r="A105" s="36" t="s">
        <v>202</v>
      </c>
      <c r="B105" s="13" t="s">
        <v>6</v>
      </c>
      <c r="C105" s="31" t="s">
        <v>203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f t="shared" si="16"/>
        <v>0</v>
      </c>
      <c r="O105" s="10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1:25" ht="24.9" hidden="1" customHeight="1" x14ac:dyDescent="0.3">
      <c r="A106" s="36" t="s">
        <v>204</v>
      </c>
      <c r="B106" s="13" t="s">
        <v>9</v>
      </c>
      <c r="C106" s="31" t="s">
        <v>205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4">
        <f t="shared" si="16"/>
        <v>0</v>
      </c>
      <c r="O106" s="41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24.9" hidden="1" customHeight="1" x14ac:dyDescent="0.3">
      <c r="A107" s="57" t="s">
        <v>206</v>
      </c>
      <c r="B107" s="38" t="s">
        <v>12</v>
      </c>
      <c r="C107" s="39" t="s">
        <v>207</v>
      </c>
      <c r="D107" s="40">
        <f>SUM(D104:D106)</f>
        <v>0</v>
      </c>
      <c r="E107" s="40">
        <f t="shared" ref="E107:M107" si="24">SUM(E104:E106)</f>
        <v>0</v>
      </c>
      <c r="F107" s="40">
        <f t="shared" si="24"/>
        <v>0</v>
      </c>
      <c r="G107" s="40">
        <f t="shared" si="24"/>
        <v>0</v>
      </c>
      <c r="H107" s="40">
        <f t="shared" si="24"/>
        <v>0</v>
      </c>
      <c r="I107" s="40">
        <f t="shared" si="24"/>
        <v>0</v>
      </c>
      <c r="J107" s="40">
        <f t="shared" si="24"/>
        <v>0</v>
      </c>
      <c r="K107" s="40">
        <f t="shared" si="24"/>
        <v>0</v>
      </c>
      <c r="L107" s="40">
        <f t="shared" si="24"/>
        <v>0</v>
      </c>
      <c r="M107" s="40">
        <f t="shared" si="24"/>
        <v>0</v>
      </c>
      <c r="N107" s="14">
        <f t="shared" si="16"/>
        <v>0</v>
      </c>
      <c r="O107" s="41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24.9" hidden="1" customHeight="1" x14ac:dyDescent="0.3">
      <c r="A108" s="36" t="s">
        <v>208</v>
      </c>
      <c r="B108" s="13" t="s">
        <v>15</v>
      </c>
      <c r="C108" s="31" t="s">
        <v>209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f t="shared" si="16"/>
        <v>0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1:25" ht="24.9" hidden="1" customHeight="1" x14ac:dyDescent="0.3">
      <c r="A109" s="36" t="s">
        <v>210</v>
      </c>
      <c r="B109" s="13" t="s">
        <v>18</v>
      </c>
      <c r="C109" s="31" t="s">
        <v>211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>
        <f t="shared" si="16"/>
        <v>0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1:25" ht="24.9" hidden="1" customHeight="1" x14ac:dyDescent="0.3">
      <c r="A110" s="36" t="s">
        <v>212</v>
      </c>
      <c r="B110" s="13" t="s">
        <v>21</v>
      </c>
      <c r="C110" s="3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f t="shared" si="16"/>
        <v>0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1:25" ht="24.9" hidden="1" customHeight="1" x14ac:dyDescent="0.3">
      <c r="A111" s="36" t="s">
        <v>214</v>
      </c>
      <c r="B111" s="13" t="s">
        <v>24</v>
      </c>
      <c r="C111" s="31" t="s">
        <v>215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f t="shared" si="16"/>
        <v>0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1:25" ht="24.9" hidden="1" customHeight="1" x14ac:dyDescent="0.3">
      <c r="A112" s="36" t="s">
        <v>216</v>
      </c>
      <c r="B112" s="13" t="s">
        <v>27</v>
      </c>
      <c r="C112" s="31" t="s">
        <v>217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4">
        <f t="shared" si="16"/>
        <v>0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1:25" ht="24.9" hidden="1" customHeight="1" x14ac:dyDescent="0.3">
      <c r="A113" s="36" t="s">
        <v>218</v>
      </c>
      <c r="B113" s="13" t="s">
        <v>219</v>
      </c>
      <c r="C113" s="31" t="s">
        <v>220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4">
        <f t="shared" si="16"/>
        <v>0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1:25" ht="24.9" hidden="1" customHeight="1" x14ac:dyDescent="0.3">
      <c r="A114" s="58" t="s">
        <v>221</v>
      </c>
      <c r="B114" s="38" t="s">
        <v>222</v>
      </c>
      <c r="C114" s="39" t="s">
        <v>223</v>
      </c>
      <c r="D114" s="40">
        <f>SUM(D108:D113)</f>
        <v>0</v>
      </c>
      <c r="E114" s="40">
        <f t="shared" ref="E114:M114" si="25">SUM(E108:E113)</f>
        <v>0</v>
      </c>
      <c r="F114" s="40">
        <f t="shared" si="25"/>
        <v>0</v>
      </c>
      <c r="G114" s="40">
        <f t="shared" si="25"/>
        <v>0</v>
      </c>
      <c r="H114" s="40">
        <f t="shared" si="25"/>
        <v>0</v>
      </c>
      <c r="I114" s="40">
        <f t="shared" si="25"/>
        <v>0</v>
      </c>
      <c r="J114" s="40">
        <f t="shared" si="25"/>
        <v>0</v>
      </c>
      <c r="K114" s="40">
        <f t="shared" si="25"/>
        <v>0</v>
      </c>
      <c r="L114" s="40">
        <f t="shared" si="25"/>
        <v>0</v>
      </c>
      <c r="M114" s="40">
        <f t="shared" si="25"/>
        <v>0</v>
      </c>
      <c r="N114" s="14">
        <f t="shared" si="16"/>
        <v>0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1:25" ht="24.9" hidden="1" customHeight="1" x14ac:dyDescent="0.3">
      <c r="A115" s="16" t="s">
        <v>224</v>
      </c>
      <c r="B115" s="13" t="s">
        <v>225</v>
      </c>
      <c r="C115" s="31" t="s">
        <v>226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">
        <f t="shared" si="16"/>
        <v>0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1:25" ht="24.9" hidden="1" customHeight="1" x14ac:dyDescent="0.3">
      <c r="A116" s="16" t="s">
        <v>227</v>
      </c>
      <c r="B116" s="13" t="s">
        <v>228</v>
      </c>
      <c r="C116" s="31" t="s">
        <v>229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4">
        <f t="shared" si="16"/>
        <v>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1:25" ht="24.9" hidden="1" customHeight="1" x14ac:dyDescent="0.3">
      <c r="A117" s="16" t="s">
        <v>230</v>
      </c>
      <c r="B117" s="13" t="s">
        <v>231</v>
      </c>
      <c r="C117" s="31" t="s">
        <v>232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4">
        <f t="shared" si="16"/>
        <v>0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1:25" ht="24.9" hidden="1" customHeight="1" x14ac:dyDescent="0.3">
      <c r="A118" s="16" t="s">
        <v>233</v>
      </c>
      <c r="B118" s="13" t="s">
        <v>234</v>
      </c>
      <c r="C118" s="31" t="s">
        <v>235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4">
        <f t="shared" si="16"/>
        <v>0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  <row r="119" spans="1:25" ht="24.9" hidden="1" customHeight="1" x14ac:dyDescent="0.3">
      <c r="A119" s="16" t="s">
        <v>236</v>
      </c>
      <c r="B119" s="13" t="s">
        <v>237</v>
      </c>
      <c r="C119" s="31" t="s">
        <v>238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4">
        <f t="shared" si="16"/>
        <v>0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</row>
    <row r="120" spans="1:25" ht="24.9" hidden="1" customHeight="1" x14ac:dyDescent="0.3">
      <c r="A120" s="16" t="s">
        <v>239</v>
      </c>
      <c r="B120" s="13" t="s">
        <v>240</v>
      </c>
      <c r="C120" s="31" t="s">
        <v>241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4">
        <f t="shared" si="16"/>
        <v>0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</row>
    <row r="121" spans="1:25" ht="24.9" hidden="1" customHeight="1" x14ac:dyDescent="0.3">
      <c r="A121" s="36" t="s">
        <v>242</v>
      </c>
      <c r="B121" s="13" t="s">
        <v>243</v>
      </c>
      <c r="C121" s="31" t="s">
        <v>244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4">
        <f t="shared" si="16"/>
        <v>0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</row>
    <row r="122" spans="1:25" ht="24.9" hidden="1" customHeight="1" x14ac:dyDescent="0.3">
      <c r="A122" s="36" t="s">
        <v>245</v>
      </c>
      <c r="B122" s="13" t="s">
        <v>246</v>
      </c>
      <c r="C122" s="31" t="s">
        <v>247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4">
        <f t="shared" si="16"/>
        <v>0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</row>
    <row r="123" spans="1:25" ht="24.9" hidden="1" customHeight="1" x14ac:dyDescent="0.3">
      <c r="A123" s="58" t="s">
        <v>248</v>
      </c>
      <c r="B123" s="38" t="s">
        <v>249</v>
      </c>
      <c r="C123" s="39" t="s">
        <v>250</v>
      </c>
      <c r="D123" s="40">
        <f>SUM(D121:D122)</f>
        <v>0</v>
      </c>
      <c r="E123" s="40">
        <f t="shared" ref="E123:M123" si="26">SUM(E121:E122)</f>
        <v>0</v>
      </c>
      <c r="F123" s="40">
        <f t="shared" si="26"/>
        <v>0</v>
      </c>
      <c r="G123" s="40">
        <f t="shared" si="26"/>
        <v>0</v>
      </c>
      <c r="H123" s="40">
        <f t="shared" si="26"/>
        <v>0</v>
      </c>
      <c r="I123" s="40">
        <f t="shared" si="26"/>
        <v>0</v>
      </c>
      <c r="J123" s="40">
        <f t="shared" si="26"/>
        <v>0</v>
      </c>
      <c r="K123" s="40">
        <f t="shared" si="26"/>
        <v>0</v>
      </c>
      <c r="L123" s="40">
        <f t="shared" si="26"/>
        <v>0</v>
      </c>
      <c r="M123" s="40">
        <f t="shared" si="26"/>
        <v>0</v>
      </c>
      <c r="N123" s="14">
        <f t="shared" si="16"/>
        <v>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</row>
    <row r="124" spans="1:25" ht="24.9" hidden="1" customHeight="1" x14ac:dyDescent="0.3">
      <c r="A124" s="19" t="s">
        <v>251</v>
      </c>
      <c r="B124" s="20" t="s">
        <v>252</v>
      </c>
      <c r="C124" s="21" t="s">
        <v>253</v>
      </c>
      <c r="D124" s="22">
        <f>D107+D114+D115+D116+D117+D118+D119+D120+D123</f>
        <v>0</v>
      </c>
      <c r="E124" s="22">
        <f t="shared" ref="E124:M124" si="27">E107+E114+E115+E116+E117+E118+E119+E120+E123</f>
        <v>0</v>
      </c>
      <c r="F124" s="22">
        <f t="shared" si="27"/>
        <v>0</v>
      </c>
      <c r="G124" s="22">
        <f t="shared" si="27"/>
        <v>0</v>
      </c>
      <c r="H124" s="22">
        <f t="shared" si="27"/>
        <v>0</v>
      </c>
      <c r="I124" s="22">
        <f t="shared" si="27"/>
        <v>0</v>
      </c>
      <c r="J124" s="22">
        <f t="shared" si="27"/>
        <v>0</v>
      </c>
      <c r="K124" s="22">
        <f t="shared" si="27"/>
        <v>0</v>
      </c>
      <c r="L124" s="22">
        <f t="shared" si="27"/>
        <v>0</v>
      </c>
      <c r="M124" s="22">
        <f t="shared" si="27"/>
        <v>0</v>
      </c>
      <c r="N124" s="14">
        <f t="shared" si="16"/>
        <v>0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</row>
    <row r="125" spans="1:25" ht="24.9" hidden="1" customHeight="1" x14ac:dyDescent="0.3">
      <c r="A125" s="16" t="s">
        <v>254</v>
      </c>
      <c r="B125" s="13" t="s">
        <v>255</v>
      </c>
      <c r="C125" s="31" t="s">
        <v>256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4">
        <f t="shared" si="16"/>
        <v>0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</row>
    <row r="126" spans="1:25" ht="24.9" hidden="1" customHeight="1" x14ac:dyDescent="0.3">
      <c r="A126" s="16" t="s">
        <v>257</v>
      </c>
      <c r="B126" s="13" t="s">
        <v>258</v>
      </c>
      <c r="C126" s="31" t="s">
        <v>259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4">
        <f t="shared" si="16"/>
        <v>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</row>
    <row r="127" spans="1:25" ht="24.9" hidden="1" customHeight="1" x14ac:dyDescent="0.3">
      <c r="A127" s="16" t="s">
        <v>260</v>
      </c>
      <c r="B127" s="13" t="s">
        <v>261</v>
      </c>
      <c r="C127" s="31" t="s">
        <v>262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4">
        <f t="shared" si="16"/>
        <v>0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</row>
    <row r="128" spans="1:25" ht="24.9" hidden="1" customHeight="1" x14ac:dyDescent="0.3">
      <c r="A128" s="16" t="s">
        <v>263</v>
      </c>
      <c r="B128" s="13" t="s">
        <v>264</v>
      </c>
      <c r="C128" s="31" t="s">
        <v>265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4">
        <f t="shared" si="16"/>
        <v>0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</row>
    <row r="129" spans="1:25" ht="24.9" hidden="1" customHeight="1" x14ac:dyDescent="0.3">
      <c r="A129" s="16" t="s">
        <v>266</v>
      </c>
      <c r="B129" s="13" t="s">
        <v>267</v>
      </c>
      <c r="C129" s="31" t="s">
        <v>268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4">
        <f t="shared" si="16"/>
        <v>0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</row>
    <row r="130" spans="1:25" ht="24.9" hidden="1" customHeight="1" x14ac:dyDescent="0.3">
      <c r="A130" s="19" t="s">
        <v>269</v>
      </c>
      <c r="B130" s="20" t="s">
        <v>270</v>
      </c>
      <c r="C130" s="21" t="s">
        <v>271</v>
      </c>
      <c r="D130" s="22">
        <f>SUM(D125:D129)</f>
        <v>0</v>
      </c>
      <c r="E130" s="22">
        <f t="shared" ref="E130:M130" si="28">SUM(E125:E129)</f>
        <v>0</v>
      </c>
      <c r="F130" s="22">
        <f t="shared" si="28"/>
        <v>0</v>
      </c>
      <c r="G130" s="22">
        <f t="shared" si="28"/>
        <v>0</v>
      </c>
      <c r="H130" s="22">
        <f t="shared" si="28"/>
        <v>0</v>
      </c>
      <c r="I130" s="22">
        <f t="shared" si="28"/>
        <v>0</v>
      </c>
      <c r="J130" s="22">
        <f t="shared" si="28"/>
        <v>0</v>
      </c>
      <c r="K130" s="22">
        <f t="shared" si="28"/>
        <v>0</v>
      </c>
      <c r="L130" s="22">
        <f t="shared" si="28"/>
        <v>0</v>
      </c>
      <c r="M130" s="22">
        <f t="shared" si="28"/>
        <v>0</v>
      </c>
      <c r="N130" s="14">
        <f t="shared" si="16"/>
        <v>0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</row>
    <row r="131" spans="1:25" ht="24.9" hidden="1" customHeight="1" x14ac:dyDescent="0.3">
      <c r="A131" s="16" t="s">
        <v>272</v>
      </c>
      <c r="B131" s="13" t="s">
        <v>273</v>
      </c>
      <c r="C131" s="31" t="s">
        <v>274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4">
        <f t="shared" si="16"/>
        <v>0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24.9" hidden="1" customHeight="1" x14ac:dyDescent="0.3">
      <c r="A132" s="16" t="s">
        <v>275</v>
      </c>
      <c r="B132" s="13" t="s">
        <v>276</v>
      </c>
      <c r="C132" s="31" t="s">
        <v>277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4">
        <f t="shared" si="16"/>
        <v>0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</row>
    <row r="133" spans="1:25" ht="24.9" customHeight="1" x14ac:dyDescent="0.3">
      <c r="A133" s="44" t="s">
        <v>278</v>
      </c>
      <c r="B133" s="59" t="s">
        <v>279</v>
      </c>
      <c r="C133" s="60" t="s">
        <v>280</v>
      </c>
      <c r="D133" s="47">
        <f>D124+D130+D131+D132</f>
        <v>0</v>
      </c>
      <c r="E133" s="47">
        <f t="shared" ref="E133:M133" si="29">E124+E130+E131+E132</f>
        <v>0</v>
      </c>
      <c r="F133" s="47">
        <f t="shared" si="29"/>
        <v>0</v>
      </c>
      <c r="G133" s="47">
        <f t="shared" si="29"/>
        <v>0</v>
      </c>
      <c r="H133" s="47">
        <f t="shared" si="29"/>
        <v>0</v>
      </c>
      <c r="I133" s="47">
        <f t="shared" si="29"/>
        <v>0</v>
      </c>
      <c r="J133" s="47">
        <f t="shared" si="29"/>
        <v>0</v>
      </c>
      <c r="K133" s="47">
        <f t="shared" si="29"/>
        <v>0</v>
      </c>
      <c r="L133" s="47">
        <f t="shared" si="29"/>
        <v>0</v>
      </c>
      <c r="M133" s="47">
        <f t="shared" si="29"/>
        <v>0</v>
      </c>
      <c r="N133" s="47">
        <f t="shared" si="16"/>
        <v>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</row>
    <row r="134" spans="1:25" ht="24.9" customHeight="1" x14ac:dyDescent="0.3">
      <c r="A134" s="48"/>
      <c r="B134" s="13"/>
      <c r="C134" s="6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</row>
    <row r="135" spans="1:25" ht="24.9" customHeight="1" x14ac:dyDescent="0.3">
      <c r="A135" s="63" t="s">
        <v>281</v>
      </c>
      <c r="C135" s="64" t="s">
        <v>282</v>
      </c>
      <c r="D135" s="65">
        <f t="shared" ref="D135:N135" si="30">D21+D22+D47+D56+D73+D81+D86+D96+D133</f>
        <v>95599078.25</v>
      </c>
      <c r="E135" s="65">
        <f t="shared" si="30"/>
        <v>0</v>
      </c>
      <c r="F135" s="65">
        <f t="shared" si="30"/>
        <v>2500000</v>
      </c>
      <c r="G135" s="65">
        <f t="shared" si="30"/>
        <v>0</v>
      </c>
      <c r="H135" s="65">
        <f t="shared" si="30"/>
        <v>0</v>
      </c>
      <c r="I135" s="65">
        <f t="shared" si="30"/>
        <v>0</v>
      </c>
      <c r="J135" s="65">
        <f t="shared" si="30"/>
        <v>0</v>
      </c>
      <c r="K135" s="65">
        <f t="shared" si="30"/>
        <v>0</v>
      </c>
      <c r="L135" s="65">
        <f t="shared" si="30"/>
        <v>0</v>
      </c>
      <c r="M135" s="65">
        <f t="shared" si="30"/>
        <v>0</v>
      </c>
      <c r="N135" s="65">
        <f t="shared" si="30"/>
        <v>98099078.25</v>
      </c>
      <c r="O135" s="61"/>
      <c r="P135" s="41"/>
      <c r="Q135" s="41"/>
      <c r="R135" s="41"/>
      <c r="S135" s="41"/>
      <c r="T135" s="41"/>
      <c r="U135" s="41"/>
      <c r="V135" s="41"/>
      <c r="W135" s="41"/>
      <c r="X135" s="41"/>
      <c r="Y135" s="41"/>
    </row>
    <row r="136" spans="1:25" ht="24.9" customHeight="1" x14ac:dyDescent="0.3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41"/>
      <c r="Q136" s="41"/>
      <c r="R136" s="41"/>
      <c r="S136" s="41"/>
      <c r="T136" s="41"/>
      <c r="U136" s="41"/>
      <c r="V136" s="41"/>
      <c r="W136" s="41"/>
      <c r="X136" s="41"/>
      <c r="Y136" s="41"/>
    </row>
    <row r="137" spans="1:25" ht="24.9" customHeight="1" x14ac:dyDescent="0.3">
      <c r="C137" s="66" t="s">
        <v>283</v>
      </c>
      <c r="D137" s="67">
        <f>D135-D117</f>
        <v>95599078.25</v>
      </c>
      <c r="E137" s="67">
        <f t="shared" ref="E137:N137" si="31">E135-E117</f>
        <v>0</v>
      </c>
      <c r="F137" s="67">
        <f t="shared" si="31"/>
        <v>2500000</v>
      </c>
      <c r="G137" s="67">
        <f t="shared" si="31"/>
        <v>0</v>
      </c>
      <c r="H137" s="67">
        <f t="shared" si="31"/>
        <v>0</v>
      </c>
      <c r="I137" s="67">
        <f t="shared" si="31"/>
        <v>0</v>
      </c>
      <c r="J137" s="67">
        <f t="shared" si="31"/>
        <v>0</v>
      </c>
      <c r="K137" s="67">
        <f t="shared" si="31"/>
        <v>0</v>
      </c>
      <c r="L137" s="67">
        <f t="shared" si="31"/>
        <v>0</v>
      </c>
      <c r="M137" s="67">
        <f t="shared" si="31"/>
        <v>0</v>
      </c>
      <c r="N137" s="67">
        <f t="shared" si="31"/>
        <v>98099078.25</v>
      </c>
      <c r="O137" s="10"/>
      <c r="P137" s="61"/>
      <c r="Q137" s="61"/>
      <c r="R137" s="61"/>
      <c r="S137" s="61"/>
      <c r="T137" s="61"/>
      <c r="U137" s="61"/>
      <c r="V137" s="61"/>
      <c r="W137" s="61"/>
      <c r="X137" s="61"/>
      <c r="Y137" s="61"/>
    </row>
    <row r="138" spans="1:25" ht="24.9" customHeight="1" x14ac:dyDescent="0.3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24.9" customHeight="1" x14ac:dyDescent="0.3">
      <c r="A139" s="7" t="s">
        <v>284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24.9" hidden="1" customHeight="1" x14ac:dyDescent="0.3">
      <c r="A140" s="68" t="s">
        <v>285</v>
      </c>
      <c r="B140" s="13" t="s">
        <v>3</v>
      </c>
      <c r="C140" s="31" t="s">
        <v>286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4">
        <f t="shared" ref="N140:N203" si="32">SUM(D140:M140)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24.9" hidden="1" customHeight="1" x14ac:dyDescent="0.3">
      <c r="A141" s="68" t="s">
        <v>287</v>
      </c>
      <c r="B141" s="13" t="s">
        <v>6</v>
      </c>
      <c r="C141" s="31" t="s">
        <v>288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4">
        <f t="shared" si="32"/>
        <v>0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24.9" hidden="1" customHeight="1" x14ac:dyDescent="0.3">
      <c r="A142" s="36" t="s">
        <v>289</v>
      </c>
      <c r="B142" s="13" t="s">
        <v>9</v>
      </c>
      <c r="C142" s="31" t="s">
        <v>290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4">
        <f t="shared" si="32"/>
        <v>0</v>
      </c>
      <c r="O142" s="41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24.9" hidden="1" customHeight="1" x14ac:dyDescent="0.3">
      <c r="A143" s="36" t="s">
        <v>291</v>
      </c>
      <c r="B143" s="13" t="s">
        <v>12</v>
      </c>
      <c r="C143" s="31" t="s">
        <v>292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4">
        <f t="shared" si="32"/>
        <v>0</v>
      </c>
      <c r="O143" s="41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24.9" hidden="1" customHeight="1" x14ac:dyDescent="0.3">
      <c r="A144" s="69" t="s">
        <v>293</v>
      </c>
      <c r="B144" s="38" t="s">
        <v>15</v>
      </c>
      <c r="C144" s="39" t="s">
        <v>294</v>
      </c>
      <c r="D144" s="40">
        <f>SUM(D142:D143)</f>
        <v>0</v>
      </c>
      <c r="E144" s="40">
        <f t="shared" ref="E144:M144" si="33">SUM(E142:E143)</f>
        <v>0</v>
      </c>
      <c r="F144" s="40">
        <f t="shared" si="33"/>
        <v>0</v>
      </c>
      <c r="G144" s="40">
        <f t="shared" si="33"/>
        <v>0</v>
      </c>
      <c r="H144" s="40">
        <f t="shared" si="33"/>
        <v>0</v>
      </c>
      <c r="I144" s="40">
        <f t="shared" si="33"/>
        <v>0</v>
      </c>
      <c r="J144" s="40">
        <f t="shared" si="33"/>
        <v>0</v>
      </c>
      <c r="K144" s="40">
        <f t="shared" si="33"/>
        <v>0</v>
      </c>
      <c r="L144" s="40">
        <f t="shared" si="33"/>
        <v>0</v>
      </c>
      <c r="M144" s="40">
        <f t="shared" si="33"/>
        <v>0</v>
      </c>
      <c r="N144" s="14">
        <f t="shared" si="32"/>
        <v>0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</row>
    <row r="145" spans="1:25" ht="24.9" hidden="1" customHeight="1" x14ac:dyDescent="0.3">
      <c r="A145" s="68" t="s">
        <v>295</v>
      </c>
      <c r="B145" s="13" t="s">
        <v>18</v>
      </c>
      <c r="C145" s="31" t="s">
        <v>296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4">
        <f t="shared" si="32"/>
        <v>0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</row>
    <row r="146" spans="1:25" ht="24.9" hidden="1" customHeight="1" x14ac:dyDescent="0.3">
      <c r="A146" s="68" t="s">
        <v>297</v>
      </c>
      <c r="B146" s="13" t="s">
        <v>21</v>
      </c>
      <c r="C146" s="31" t="s">
        <v>298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4">
        <f t="shared" si="32"/>
        <v>0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</row>
    <row r="147" spans="1:25" ht="24.9" hidden="1" customHeight="1" x14ac:dyDescent="0.3">
      <c r="A147" s="68" t="s">
        <v>299</v>
      </c>
      <c r="B147" s="13" t="s">
        <v>24</v>
      </c>
      <c r="C147" s="31" t="s">
        <v>300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4">
        <f t="shared" si="32"/>
        <v>0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</row>
    <row r="148" spans="1:25" ht="24.9" hidden="1" customHeight="1" x14ac:dyDescent="0.3">
      <c r="A148" s="70" t="s">
        <v>301</v>
      </c>
      <c r="B148" s="20" t="s">
        <v>27</v>
      </c>
      <c r="C148" s="21" t="s">
        <v>302</v>
      </c>
      <c r="D148" s="22">
        <f>D140+D141+D144+D145+D146+D147</f>
        <v>0</v>
      </c>
      <c r="E148" s="22">
        <f t="shared" ref="E148:M148" si="34">E140+E141+E144+E145+E146+E147</f>
        <v>0</v>
      </c>
      <c r="F148" s="22">
        <f t="shared" si="34"/>
        <v>0</v>
      </c>
      <c r="G148" s="22">
        <f t="shared" si="34"/>
        <v>0</v>
      </c>
      <c r="H148" s="22">
        <f t="shared" si="34"/>
        <v>0</v>
      </c>
      <c r="I148" s="22">
        <f t="shared" si="34"/>
        <v>0</v>
      </c>
      <c r="J148" s="22">
        <f t="shared" si="34"/>
        <v>0</v>
      </c>
      <c r="K148" s="22">
        <f t="shared" si="34"/>
        <v>0</v>
      </c>
      <c r="L148" s="22">
        <f t="shared" si="34"/>
        <v>0</v>
      </c>
      <c r="M148" s="22">
        <f t="shared" si="34"/>
        <v>0</v>
      </c>
      <c r="N148" s="14">
        <f t="shared" si="32"/>
        <v>0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</row>
    <row r="149" spans="1:25" ht="24.9" hidden="1" customHeight="1" x14ac:dyDescent="0.3">
      <c r="A149" s="68" t="s">
        <v>303</v>
      </c>
      <c r="B149" s="13" t="s">
        <v>219</v>
      </c>
      <c r="C149" s="31" t="s">
        <v>304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4">
        <f t="shared" si="32"/>
        <v>0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</row>
    <row r="150" spans="1:25" ht="24.9" hidden="1" customHeight="1" x14ac:dyDescent="0.3">
      <c r="A150" s="68" t="s">
        <v>305</v>
      </c>
      <c r="B150" s="13" t="s">
        <v>222</v>
      </c>
      <c r="C150" s="31" t="s">
        <v>306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4">
        <f t="shared" si="32"/>
        <v>0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</row>
    <row r="151" spans="1:25" ht="24.9" hidden="1" customHeight="1" x14ac:dyDescent="0.3">
      <c r="A151" s="68" t="s">
        <v>307</v>
      </c>
      <c r="B151" s="13" t="s">
        <v>225</v>
      </c>
      <c r="C151" s="31" t="s">
        <v>308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4">
        <f t="shared" si="32"/>
        <v>0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</row>
    <row r="152" spans="1:25" ht="24.9" hidden="1" customHeight="1" x14ac:dyDescent="0.3">
      <c r="A152" s="68" t="s">
        <v>309</v>
      </c>
      <c r="B152" s="13" t="s">
        <v>228</v>
      </c>
      <c r="C152" s="31" t="s">
        <v>310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4">
        <f t="shared" si="32"/>
        <v>0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</row>
    <row r="153" spans="1:25" ht="24.9" hidden="1" customHeight="1" x14ac:dyDescent="0.3">
      <c r="A153" s="68" t="s">
        <v>311</v>
      </c>
      <c r="B153" s="13" t="s">
        <v>231</v>
      </c>
      <c r="C153" s="31" t="s">
        <v>312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4">
        <f t="shared" si="32"/>
        <v>0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</row>
    <row r="154" spans="1:25" ht="24.9" customHeight="1" x14ac:dyDescent="0.3">
      <c r="A154" s="23" t="s">
        <v>313</v>
      </c>
      <c r="B154" s="24" t="s">
        <v>234</v>
      </c>
      <c r="C154" s="25" t="s">
        <v>314</v>
      </c>
      <c r="D154" s="26">
        <f>SUM(D148:D153)</f>
        <v>0</v>
      </c>
      <c r="E154" s="26">
        <f t="shared" ref="E154:M154" si="35">SUM(E148:E153)</f>
        <v>0</v>
      </c>
      <c r="F154" s="26">
        <f t="shared" si="35"/>
        <v>0</v>
      </c>
      <c r="G154" s="26">
        <f t="shared" si="35"/>
        <v>0</v>
      </c>
      <c r="H154" s="26">
        <f t="shared" si="35"/>
        <v>0</v>
      </c>
      <c r="I154" s="26">
        <f t="shared" si="35"/>
        <v>0</v>
      </c>
      <c r="J154" s="26">
        <f t="shared" si="35"/>
        <v>0</v>
      </c>
      <c r="K154" s="26">
        <f t="shared" si="35"/>
        <v>0</v>
      </c>
      <c r="L154" s="26">
        <f t="shared" si="35"/>
        <v>0</v>
      </c>
      <c r="M154" s="26">
        <f t="shared" si="35"/>
        <v>0</v>
      </c>
      <c r="N154" s="26">
        <f t="shared" si="32"/>
        <v>0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</row>
    <row r="155" spans="1:25" ht="24.9" hidden="1" customHeight="1" x14ac:dyDescent="0.3">
      <c r="A155" s="68" t="s">
        <v>315</v>
      </c>
      <c r="B155" s="13" t="s">
        <v>237</v>
      </c>
      <c r="C155" s="31" t="s">
        <v>316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4">
        <f t="shared" si="32"/>
        <v>0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</row>
    <row r="156" spans="1:25" ht="24.9" hidden="1" customHeight="1" x14ac:dyDescent="0.3">
      <c r="A156" s="68" t="s">
        <v>317</v>
      </c>
      <c r="B156" s="13" t="s">
        <v>240</v>
      </c>
      <c r="C156" s="31" t="s">
        <v>318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4">
        <f t="shared" si="32"/>
        <v>0</v>
      </c>
      <c r="O156" s="61"/>
      <c r="P156" s="41"/>
      <c r="Q156" s="41"/>
      <c r="R156" s="41"/>
      <c r="S156" s="41"/>
      <c r="T156" s="41"/>
      <c r="U156" s="41"/>
      <c r="V156" s="41"/>
      <c r="W156" s="41"/>
      <c r="X156" s="41"/>
      <c r="Y156" s="41"/>
    </row>
    <row r="157" spans="1:25" ht="24.9" hidden="1" customHeight="1" x14ac:dyDescent="0.3">
      <c r="A157" s="68" t="s">
        <v>319</v>
      </c>
      <c r="B157" s="13" t="s">
        <v>243</v>
      </c>
      <c r="C157" s="31" t="s">
        <v>320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4">
        <f t="shared" si="32"/>
        <v>0</v>
      </c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</row>
    <row r="158" spans="1:25" ht="24.9" hidden="1" customHeight="1" x14ac:dyDescent="0.3">
      <c r="A158" s="68" t="s">
        <v>321</v>
      </c>
      <c r="B158" s="13" t="s">
        <v>246</v>
      </c>
      <c r="C158" s="31" t="s">
        <v>322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4">
        <f t="shared" si="32"/>
        <v>0</v>
      </c>
      <c r="O158" s="41"/>
      <c r="P158" s="61"/>
      <c r="Q158" s="61"/>
      <c r="R158" s="61"/>
      <c r="S158" s="61"/>
      <c r="T158" s="61"/>
      <c r="U158" s="61"/>
      <c r="V158" s="61"/>
      <c r="W158" s="61"/>
      <c r="X158" s="61"/>
      <c r="Y158" s="61"/>
    </row>
    <row r="159" spans="1:25" ht="24.9" hidden="1" customHeight="1" x14ac:dyDescent="0.3">
      <c r="A159" s="68" t="s">
        <v>323</v>
      </c>
      <c r="B159" s="13" t="s">
        <v>249</v>
      </c>
      <c r="C159" s="31" t="s">
        <v>324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4">
        <f t="shared" si="32"/>
        <v>0</v>
      </c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</row>
    <row r="160" spans="1:25" ht="24.9" customHeight="1" x14ac:dyDescent="0.3">
      <c r="A160" s="23" t="s">
        <v>325</v>
      </c>
      <c r="B160" s="24" t="s">
        <v>252</v>
      </c>
      <c r="C160" s="25" t="s">
        <v>326</v>
      </c>
      <c r="D160" s="26">
        <f>SUM(D155:D159)</f>
        <v>0</v>
      </c>
      <c r="E160" s="26">
        <f t="shared" ref="E160:M160" si="36">SUM(E155:E159)</f>
        <v>0</v>
      </c>
      <c r="F160" s="26">
        <f t="shared" si="36"/>
        <v>0</v>
      </c>
      <c r="G160" s="26">
        <f t="shared" si="36"/>
        <v>0</v>
      </c>
      <c r="H160" s="26">
        <f t="shared" si="36"/>
        <v>0</v>
      </c>
      <c r="I160" s="26">
        <f t="shared" si="36"/>
        <v>0</v>
      </c>
      <c r="J160" s="26">
        <f t="shared" si="36"/>
        <v>0</v>
      </c>
      <c r="K160" s="26">
        <f t="shared" si="36"/>
        <v>0</v>
      </c>
      <c r="L160" s="26">
        <f t="shared" si="36"/>
        <v>0</v>
      </c>
      <c r="M160" s="26">
        <f t="shared" si="36"/>
        <v>0</v>
      </c>
      <c r="N160" s="26">
        <f t="shared" si="32"/>
        <v>0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</row>
    <row r="161" spans="1:25" ht="24.9" hidden="1" customHeight="1" x14ac:dyDescent="0.3">
      <c r="A161" s="68" t="s">
        <v>327</v>
      </c>
      <c r="B161" s="13" t="s">
        <v>255</v>
      </c>
      <c r="C161" s="31" t="s">
        <v>328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4">
        <f t="shared" si="32"/>
        <v>0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</row>
    <row r="162" spans="1:25" ht="24.9" hidden="1" customHeight="1" x14ac:dyDescent="0.3">
      <c r="A162" s="68" t="s">
        <v>329</v>
      </c>
      <c r="B162" s="13" t="s">
        <v>258</v>
      </c>
      <c r="C162" s="31" t="s">
        <v>330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4">
        <f t="shared" si="32"/>
        <v>0</v>
      </c>
      <c r="O162" s="61"/>
      <c r="P162" s="41"/>
      <c r="Q162" s="41"/>
      <c r="R162" s="41"/>
      <c r="S162" s="41"/>
      <c r="T162" s="41"/>
      <c r="U162" s="41"/>
      <c r="V162" s="41"/>
      <c r="W162" s="41"/>
      <c r="X162" s="41"/>
      <c r="Y162" s="41"/>
    </row>
    <row r="163" spans="1:25" ht="24.9" hidden="1" customHeight="1" x14ac:dyDescent="0.3">
      <c r="A163" s="70" t="s">
        <v>331</v>
      </c>
      <c r="B163" s="20" t="s">
        <v>261</v>
      </c>
      <c r="C163" s="21" t="s">
        <v>332</v>
      </c>
      <c r="D163" s="22">
        <f>SUM(D161:D162)</f>
        <v>0</v>
      </c>
      <c r="E163" s="22">
        <f t="shared" ref="E163:M163" si="37">SUM(E161:E162)</f>
        <v>0</v>
      </c>
      <c r="F163" s="22">
        <f t="shared" si="37"/>
        <v>0</v>
      </c>
      <c r="G163" s="22">
        <f t="shared" si="37"/>
        <v>0</v>
      </c>
      <c r="H163" s="22">
        <f t="shared" si="37"/>
        <v>0</v>
      </c>
      <c r="I163" s="22">
        <f t="shared" si="37"/>
        <v>0</v>
      </c>
      <c r="J163" s="22">
        <f t="shared" si="37"/>
        <v>0</v>
      </c>
      <c r="K163" s="22">
        <f t="shared" si="37"/>
        <v>0</v>
      </c>
      <c r="L163" s="22">
        <f t="shared" si="37"/>
        <v>0</v>
      </c>
      <c r="M163" s="22">
        <f t="shared" si="37"/>
        <v>0</v>
      </c>
      <c r="N163" s="14">
        <f t="shared" si="32"/>
        <v>0</v>
      </c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</row>
    <row r="164" spans="1:25" ht="24.9" hidden="1" customHeight="1" x14ac:dyDescent="0.3">
      <c r="A164" s="68" t="s">
        <v>333</v>
      </c>
      <c r="B164" s="13" t="s">
        <v>264</v>
      </c>
      <c r="C164" s="31" t="s">
        <v>334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4">
        <f t="shared" si="32"/>
        <v>0</v>
      </c>
      <c r="O164" s="41"/>
      <c r="P164" s="61"/>
      <c r="Q164" s="61"/>
      <c r="R164" s="61"/>
      <c r="S164" s="61"/>
      <c r="T164" s="61"/>
      <c r="U164" s="61"/>
      <c r="V164" s="61"/>
      <c r="W164" s="61"/>
      <c r="X164" s="61"/>
      <c r="Y164" s="61"/>
    </row>
    <row r="165" spans="1:25" ht="24.9" hidden="1" customHeight="1" x14ac:dyDescent="0.3">
      <c r="A165" s="68" t="s">
        <v>335</v>
      </c>
      <c r="B165" s="13" t="s">
        <v>267</v>
      </c>
      <c r="C165" s="31" t="s">
        <v>336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4">
        <f t="shared" si="32"/>
        <v>0</v>
      </c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</row>
    <row r="166" spans="1:25" ht="24.9" hidden="1" customHeight="1" x14ac:dyDescent="0.3">
      <c r="A166" s="68" t="s">
        <v>337</v>
      </c>
      <c r="B166" s="13" t="s">
        <v>270</v>
      </c>
      <c r="C166" s="31" t="s">
        <v>338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4">
        <f t="shared" si="32"/>
        <v>0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</row>
    <row r="167" spans="1:25" ht="24.9" hidden="1" customHeight="1" x14ac:dyDescent="0.3">
      <c r="A167" s="68" t="s">
        <v>339</v>
      </c>
      <c r="B167" s="13" t="s">
        <v>273</v>
      </c>
      <c r="C167" s="16" t="s">
        <v>340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4">
        <f t="shared" si="32"/>
        <v>0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</row>
    <row r="168" spans="1:25" ht="24.9" hidden="1" customHeight="1" x14ac:dyDescent="0.3">
      <c r="A168" s="68" t="s">
        <v>341</v>
      </c>
      <c r="B168" s="13" t="s">
        <v>276</v>
      </c>
      <c r="C168" s="16" t="s">
        <v>342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4">
        <f t="shared" si="32"/>
        <v>0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</row>
    <row r="169" spans="1:25" ht="24.9" hidden="1" customHeight="1" x14ac:dyDescent="0.3">
      <c r="A169" s="68" t="s">
        <v>343</v>
      </c>
      <c r="B169" s="13" t="s">
        <v>279</v>
      </c>
      <c r="C169" s="31" t="s">
        <v>344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4">
        <f t="shared" si="32"/>
        <v>0</v>
      </c>
      <c r="O169" s="15"/>
      <c r="P169" s="41"/>
      <c r="Q169" s="41"/>
      <c r="R169" s="41"/>
      <c r="S169" s="41"/>
      <c r="T169" s="41"/>
      <c r="U169" s="41"/>
      <c r="V169" s="41"/>
      <c r="W169" s="41"/>
      <c r="X169" s="41"/>
      <c r="Y169" s="41"/>
    </row>
    <row r="170" spans="1:25" ht="24.9" hidden="1" customHeight="1" x14ac:dyDescent="0.3">
      <c r="A170" s="68" t="s">
        <v>345</v>
      </c>
      <c r="B170" s="13" t="s">
        <v>346</v>
      </c>
      <c r="C170" s="31" t="s">
        <v>347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4">
        <f t="shared" si="32"/>
        <v>0</v>
      </c>
      <c r="O170" s="15"/>
      <c r="P170" s="41"/>
      <c r="Q170" s="41"/>
      <c r="R170" s="41"/>
      <c r="S170" s="41"/>
      <c r="T170" s="41"/>
      <c r="U170" s="41"/>
      <c r="V170" s="41"/>
      <c r="W170" s="41"/>
      <c r="X170" s="41"/>
      <c r="Y170" s="41"/>
    </row>
    <row r="171" spans="1:25" ht="24.9" hidden="1" customHeight="1" x14ac:dyDescent="0.3">
      <c r="A171" s="68" t="s">
        <v>348</v>
      </c>
      <c r="B171" s="13" t="s">
        <v>349</v>
      </c>
      <c r="C171" s="31" t="s">
        <v>350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4">
        <f t="shared" si="32"/>
        <v>0</v>
      </c>
      <c r="O171" s="41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24.9" hidden="1" customHeight="1" x14ac:dyDescent="0.3">
      <c r="A172" s="70" t="s">
        <v>351</v>
      </c>
      <c r="B172" s="20" t="s">
        <v>352</v>
      </c>
      <c r="C172" s="21" t="s">
        <v>353</v>
      </c>
      <c r="D172" s="22">
        <f>SUM(D167:D171)</f>
        <v>0</v>
      </c>
      <c r="E172" s="22">
        <f t="shared" ref="E172:M172" si="38">SUM(E167:E171)</f>
        <v>0</v>
      </c>
      <c r="F172" s="22">
        <f t="shared" si="38"/>
        <v>0</v>
      </c>
      <c r="G172" s="22">
        <f t="shared" si="38"/>
        <v>0</v>
      </c>
      <c r="H172" s="22">
        <f t="shared" si="38"/>
        <v>0</v>
      </c>
      <c r="I172" s="22">
        <f t="shared" si="38"/>
        <v>0</v>
      </c>
      <c r="J172" s="22">
        <f t="shared" si="38"/>
        <v>0</v>
      </c>
      <c r="K172" s="22">
        <f t="shared" si="38"/>
        <v>0</v>
      </c>
      <c r="L172" s="22">
        <f t="shared" si="38"/>
        <v>0</v>
      </c>
      <c r="M172" s="22">
        <f t="shared" si="38"/>
        <v>0</v>
      </c>
      <c r="N172" s="14">
        <f t="shared" si="32"/>
        <v>0</v>
      </c>
      <c r="O172" s="41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24.9" hidden="1" customHeight="1" x14ac:dyDescent="0.3">
      <c r="A173" s="68" t="s">
        <v>354</v>
      </c>
      <c r="B173" s="13" t="s">
        <v>355</v>
      </c>
      <c r="C173" s="31" t="s">
        <v>356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4">
        <f t="shared" si="32"/>
        <v>0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</row>
    <row r="174" spans="1:25" ht="24.9" customHeight="1" x14ac:dyDescent="0.3">
      <c r="A174" s="23" t="s">
        <v>357</v>
      </c>
      <c r="B174" s="24" t="s">
        <v>358</v>
      </c>
      <c r="C174" s="25" t="s">
        <v>359</v>
      </c>
      <c r="D174" s="26">
        <f>D163+D164+D165+D166+D172+D173</f>
        <v>0</v>
      </c>
      <c r="E174" s="26">
        <f t="shared" ref="E174:M174" si="39">E163+E164+E165+E166+E172+E173</f>
        <v>0</v>
      </c>
      <c r="F174" s="26">
        <f t="shared" si="39"/>
        <v>0</v>
      </c>
      <c r="G174" s="26">
        <f t="shared" si="39"/>
        <v>0</v>
      </c>
      <c r="H174" s="26">
        <f t="shared" si="39"/>
        <v>0</v>
      </c>
      <c r="I174" s="26">
        <f t="shared" si="39"/>
        <v>0</v>
      </c>
      <c r="J174" s="26">
        <f t="shared" si="39"/>
        <v>0</v>
      </c>
      <c r="K174" s="26">
        <f t="shared" si="39"/>
        <v>0</v>
      </c>
      <c r="L174" s="26">
        <f t="shared" si="39"/>
        <v>0</v>
      </c>
      <c r="M174" s="26">
        <f t="shared" si="39"/>
        <v>0</v>
      </c>
      <c r="N174" s="26">
        <f t="shared" si="32"/>
        <v>0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</row>
    <row r="175" spans="1:25" ht="24.9" customHeight="1" x14ac:dyDescent="0.3">
      <c r="A175" s="68" t="s">
        <v>360</v>
      </c>
      <c r="B175" s="13" t="s">
        <v>361</v>
      </c>
      <c r="C175" s="31" t="s">
        <v>362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4">
        <f t="shared" si="32"/>
        <v>0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</row>
    <row r="176" spans="1:25" ht="24.9" customHeight="1" x14ac:dyDescent="0.3">
      <c r="A176" s="68" t="s">
        <v>363</v>
      </c>
      <c r="B176" s="13" t="s">
        <v>364</v>
      </c>
      <c r="C176" s="31" t="s">
        <v>365</v>
      </c>
      <c r="D176" s="10">
        <v>260000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4">
        <f t="shared" si="32"/>
        <v>260000</v>
      </c>
      <c r="O176" s="61"/>
      <c r="P176" s="41"/>
      <c r="Q176" s="41"/>
      <c r="R176" s="41"/>
      <c r="S176" s="41"/>
      <c r="T176" s="41"/>
      <c r="U176" s="41"/>
      <c r="V176" s="41"/>
      <c r="W176" s="41"/>
      <c r="X176" s="41"/>
      <c r="Y176" s="41"/>
    </row>
    <row r="177" spans="1:25" ht="24.9" customHeight="1" x14ac:dyDescent="0.3">
      <c r="A177" s="68" t="s">
        <v>366</v>
      </c>
      <c r="B177" s="13" t="s">
        <v>367</v>
      </c>
      <c r="C177" s="31" t="s">
        <v>368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4">
        <f t="shared" si="32"/>
        <v>0</v>
      </c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5" ht="24.9" customHeight="1" x14ac:dyDescent="0.3">
      <c r="A178" s="68" t="s">
        <v>369</v>
      </c>
      <c r="B178" s="13" t="s">
        <v>370</v>
      </c>
      <c r="C178" s="31" t="s">
        <v>371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4">
        <f t="shared" si="32"/>
        <v>0</v>
      </c>
      <c r="O178" s="41"/>
      <c r="P178" s="61"/>
      <c r="Q178" s="61"/>
      <c r="R178" s="61"/>
      <c r="S178" s="61"/>
      <c r="T178" s="61"/>
      <c r="U178" s="61"/>
      <c r="V178" s="61"/>
      <c r="W178" s="61"/>
      <c r="X178" s="61"/>
      <c r="Y178" s="61"/>
    </row>
    <row r="179" spans="1:25" ht="24.9" customHeight="1" x14ac:dyDescent="0.3">
      <c r="A179" s="68" t="s">
        <v>372</v>
      </c>
      <c r="B179" s="13" t="s">
        <v>373</v>
      </c>
      <c r="C179" s="31" t="s">
        <v>374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4">
        <f t="shared" si="32"/>
        <v>0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</row>
    <row r="180" spans="1:25" ht="24.9" customHeight="1" x14ac:dyDescent="0.3">
      <c r="A180" s="68" t="s">
        <v>375</v>
      </c>
      <c r="B180" s="13" t="s">
        <v>376</v>
      </c>
      <c r="C180" s="31" t="s">
        <v>377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4">
        <f t="shared" si="32"/>
        <v>0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</row>
    <row r="181" spans="1:25" ht="24.9" customHeight="1" x14ac:dyDescent="0.3">
      <c r="A181" s="68" t="s">
        <v>378</v>
      </c>
      <c r="B181" s="13" t="s">
        <v>379</v>
      </c>
      <c r="C181" s="31" t="s">
        <v>380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4">
        <f t="shared" si="32"/>
        <v>0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</row>
    <row r="182" spans="1:25" ht="24.9" hidden="1" customHeight="1" x14ac:dyDescent="0.3">
      <c r="A182" s="68" t="s">
        <v>381</v>
      </c>
      <c r="B182" s="13" t="s">
        <v>382</v>
      </c>
      <c r="C182" s="31" t="s">
        <v>383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4">
        <f t="shared" si="32"/>
        <v>0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</row>
    <row r="183" spans="1:25" ht="24.9" hidden="1" customHeight="1" x14ac:dyDescent="0.3">
      <c r="A183" s="68" t="s">
        <v>384</v>
      </c>
      <c r="B183" s="13" t="s">
        <v>385</v>
      </c>
      <c r="C183" s="31" t="s">
        <v>386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4">
        <f t="shared" si="32"/>
        <v>0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</row>
    <row r="184" spans="1:25" ht="24.9" hidden="1" customHeight="1" x14ac:dyDescent="0.3">
      <c r="A184" s="70" t="s">
        <v>387</v>
      </c>
      <c r="B184" s="20" t="s">
        <v>388</v>
      </c>
      <c r="C184" s="21" t="s">
        <v>389</v>
      </c>
      <c r="D184" s="22">
        <f>D182+D183</f>
        <v>0</v>
      </c>
      <c r="E184" s="22">
        <f t="shared" ref="E184:M184" si="40">E182+E183</f>
        <v>0</v>
      </c>
      <c r="F184" s="22">
        <f t="shared" si="40"/>
        <v>0</v>
      </c>
      <c r="G184" s="22">
        <f t="shared" si="40"/>
        <v>0</v>
      </c>
      <c r="H184" s="22">
        <f t="shared" si="40"/>
        <v>0</v>
      </c>
      <c r="I184" s="22">
        <f t="shared" si="40"/>
        <v>0</v>
      </c>
      <c r="J184" s="22">
        <f t="shared" si="40"/>
        <v>0</v>
      </c>
      <c r="K184" s="22">
        <f t="shared" si="40"/>
        <v>0</v>
      </c>
      <c r="L184" s="22">
        <f t="shared" si="40"/>
        <v>0</v>
      </c>
      <c r="M184" s="22">
        <f t="shared" si="40"/>
        <v>0</v>
      </c>
      <c r="N184" s="14">
        <f t="shared" si="32"/>
        <v>0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</row>
    <row r="185" spans="1:25" ht="24.9" hidden="1" customHeight="1" x14ac:dyDescent="0.3">
      <c r="A185" s="68" t="s">
        <v>390</v>
      </c>
      <c r="B185" s="13" t="s">
        <v>391</v>
      </c>
      <c r="C185" s="31" t="s">
        <v>392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4">
        <f t="shared" si="32"/>
        <v>0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</row>
    <row r="186" spans="1:25" ht="24.9" hidden="1" customHeight="1" x14ac:dyDescent="0.3">
      <c r="A186" s="68" t="s">
        <v>393</v>
      </c>
      <c r="B186" s="13" t="s">
        <v>394</v>
      </c>
      <c r="C186" s="31" t="s">
        <v>395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4">
        <f t="shared" si="32"/>
        <v>0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</row>
    <row r="187" spans="1:25" ht="24.9" hidden="1" customHeight="1" x14ac:dyDescent="0.3">
      <c r="A187" s="21" t="s">
        <v>396</v>
      </c>
      <c r="B187" s="20" t="s">
        <v>397</v>
      </c>
      <c r="C187" s="21" t="s">
        <v>398</v>
      </c>
      <c r="D187" s="22">
        <f>SUM(D185:D186)</f>
        <v>0</v>
      </c>
      <c r="E187" s="22">
        <f t="shared" ref="E187:M187" si="41">SUM(E185:E186)</f>
        <v>0</v>
      </c>
      <c r="F187" s="22">
        <f t="shared" si="41"/>
        <v>0</v>
      </c>
      <c r="G187" s="22">
        <f t="shared" si="41"/>
        <v>0</v>
      </c>
      <c r="H187" s="22">
        <f t="shared" si="41"/>
        <v>0</v>
      </c>
      <c r="I187" s="22">
        <f t="shared" si="41"/>
        <v>0</v>
      </c>
      <c r="J187" s="22">
        <f t="shared" si="41"/>
        <v>0</v>
      </c>
      <c r="K187" s="22">
        <f t="shared" si="41"/>
        <v>0</v>
      </c>
      <c r="L187" s="22">
        <f t="shared" si="41"/>
        <v>0</v>
      </c>
      <c r="M187" s="22">
        <f t="shared" si="41"/>
        <v>0</v>
      </c>
      <c r="N187" s="14">
        <f t="shared" si="32"/>
        <v>0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</row>
    <row r="188" spans="1:25" ht="24.9" hidden="1" customHeight="1" x14ac:dyDescent="0.3">
      <c r="A188" s="68" t="s">
        <v>399</v>
      </c>
      <c r="B188" s="13" t="s">
        <v>400</v>
      </c>
      <c r="C188" s="31" t="s">
        <v>401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4">
        <f t="shared" si="32"/>
        <v>0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</row>
    <row r="189" spans="1:25" ht="24.9" hidden="1" customHeight="1" x14ac:dyDescent="0.3">
      <c r="A189" s="68" t="s">
        <v>402</v>
      </c>
      <c r="B189" s="13" t="s">
        <v>403</v>
      </c>
      <c r="C189" s="31" t="s">
        <v>404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4">
        <f t="shared" si="32"/>
        <v>0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</row>
    <row r="190" spans="1:25" ht="24.9" customHeight="1" x14ac:dyDescent="0.3">
      <c r="A190" s="23" t="s">
        <v>405</v>
      </c>
      <c r="B190" s="24" t="s">
        <v>406</v>
      </c>
      <c r="C190" s="25" t="s">
        <v>407</v>
      </c>
      <c r="D190" s="26">
        <f>D175+D176+D177+D178+D179+D180+D181+D184+D187+D188+D189</f>
        <v>260000</v>
      </c>
      <c r="E190" s="26">
        <f t="shared" ref="E190:M190" si="42">E175+E176+E177+E178+E179+E180+E181+E184+E187+E188+E189</f>
        <v>0</v>
      </c>
      <c r="F190" s="26">
        <f t="shared" si="42"/>
        <v>0</v>
      </c>
      <c r="G190" s="26">
        <f t="shared" si="42"/>
        <v>0</v>
      </c>
      <c r="H190" s="26">
        <f t="shared" si="42"/>
        <v>0</v>
      </c>
      <c r="I190" s="26">
        <f t="shared" si="42"/>
        <v>0</v>
      </c>
      <c r="J190" s="26">
        <f t="shared" si="42"/>
        <v>0</v>
      </c>
      <c r="K190" s="26">
        <f t="shared" si="42"/>
        <v>0</v>
      </c>
      <c r="L190" s="26">
        <f t="shared" si="42"/>
        <v>0</v>
      </c>
      <c r="M190" s="26">
        <f t="shared" si="42"/>
        <v>0</v>
      </c>
      <c r="N190" s="26">
        <f t="shared" si="32"/>
        <v>260000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</row>
    <row r="191" spans="1:25" ht="24.9" hidden="1" customHeight="1" x14ac:dyDescent="0.3">
      <c r="A191" s="68" t="s">
        <v>408</v>
      </c>
      <c r="B191" s="13" t="s">
        <v>409</v>
      </c>
      <c r="C191" s="31" t="s">
        <v>410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4">
        <f t="shared" si="32"/>
        <v>0</v>
      </c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ht="24.9" hidden="1" customHeight="1" x14ac:dyDescent="0.3">
      <c r="A192" s="68" t="s">
        <v>411</v>
      </c>
      <c r="B192" s="13" t="s">
        <v>412</v>
      </c>
      <c r="C192" s="31" t="s">
        <v>413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4">
        <f t="shared" si="32"/>
        <v>0</v>
      </c>
      <c r="O192" s="61"/>
      <c r="P192" s="41"/>
      <c r="Q192" s="41"/>
      <c r="R192" s="41"/>
      <c r="S192" s="41"/>
      <c r="T192" s="41"/>
      <c r="U192" s="41"/>
      <c r="V192" s="41"/>
      <c r="W192" s="41"/>
      <c r="X192" s="41"/>
      <c r="Y192" s="41"/>
    </row>
    <row r="193" spans="1:25" ht="24.9" hidden="1" customHeight="1" x14ac:dyDescent="0.3">
      <c r="A193" s="68" t="s">
        <v>414</v>
      </c>
      <c r="B193" s="13" t="s">
        <v>415</v>
      </c>
      <c r="C193" s="31" t="s">
        <v>416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4">
        <f t="shared" si="32"/>
        <v>0</v>
      </c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</row>
    <row r="194" spans="1:25" ht="24.9" hidden="1" customHeight="1" x14ac:dyDescent="0.3">
      <c r="A194" s="68" t="s">
        <v>417</v>
      </c>
      <c r="B194" s="13" t="s">
        <v>418</v>
      </c>
      <c r="C194" s="31" t="s">
        <v>419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4">
        <f t="shared" si="32"/>
        <v>0</v>
      </c>
      <c r="O194" s="41"/>
      <c r="P194" s="61"/>
      <c r="Q194" s="61"/>
      <c r="R194" s="61"/>
      <c r="S194" s="61"/>
      <c r="T194" s="61"/>
      <c r="U194" s="61"/>
      <c r="V194" s="61"/>
      <c r="W194" s="61"/>
      <c r="X194" s="61"/>
      <c r="Y194" s="61"/>
    </row>
    <row r="195" spans="1:25" ht="24.9" hidden="1" customHeight="1" x14ac:dyDescent="0.3">
      <c r="A195" s="68" t="s">
        <v>420</v>
      </c>
      <c r="B195" s="13" t="s">
        <v>421</v>
      </c>
      <c r="C195" s="31" t="s">
        <v>422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4">
        <f t="shared" si="32"/>
        <v>0</v>
      </c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</row>
    <row r="196" spans="1:25" ht="24.9" customHeight="1" x14ac:dyDescent="0.3">
      <c r="A196" s="23" t="s">
        <v>423</v>
      </c>
      <c r="B196" s="24" t="s">
        <v>424</v>
      </c>
      <c r="C196" s="25" t="s">
        <v>425</v>
      </c>
      <c r="D196" s="26">
        <f>SUM(D191:D195)</f>
        <v>0</v>
      </c>
      <c r="E196" s="26">
        <f t="shared" ref="E196:M196" si="43">SUM(E191:E195)</f>
        <v>0</v>
      </c>
      <c r="F196" s="26">
        <f t="shared" si="43"/>
        <v>0</v>
      </c>
      <c r="G196" s="26">
        <f t="shared" si="43"/>
        <v>0</v>
      </c>
      <c r="H196" s="26">
        <f t="shared" si="43"/>
        <v>0</v>
      </c>
      <c r="I196" s="26">
        <f t="shared" si="43"/>
        <v>0</v>
      </c>
      <c r="J196" s="26">
        <f t="shared" si="43"/>
        <v>0</v>
      </c>
      <c r="K196" s="26">
        <f t="shared" si="43"/>
        <v>0</v>
      </c>
      <c r="L196" s="26">
        <f t="shared" si="43"/>
        <v>0</v>
      </c>
      <c r="M196" s="26">
        <f t="shared" si="43"/>
        <v>0</v>
      </c>
      <c r="N196" s="26">
        <f t="shared" si="32"/>
        <v>0</v>
      </c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</row>
    <row r="197" spans="1:25" ht="24.9" customHeight="1" x14ac:dyDescent="0.3">
      <c r="A197" s="12" t="s">
        <v>426</v>
      </c>
      <c r="B197" s="13" t="s">
        <v>427</v>
      </c>
      <c r="C197" s="31" t="s">
        <v>428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4">
        <f t="shared" si="32"/>
        <v>0</v>
      </c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  <row r="198" spans="1:25" ht="24.9" customHeight="1" x14ac:dyDescent="0.3">
      <c r="A198" s="12" t="s">
        <v>429</v>
      </c>
      <c r="B198" s="13" t="s">
        <v>430</v>
      </c>
      <c r="C198" s="31" t="s">
        <v>431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4">
        <f t="shared" si="32"/>
        <v>0</v>
      </c>
      <c r="O198" s="61"/>
      <c r="P198" s="41"/>
      <c r="Q198" s="41"/>
      <c r="R198" s="41"/>
      <c r="S198" s="41"/>
      <c r="T198" s="41"/>
      <c r="U198" s="41"/>
      <c r="V198" s="41"/>
      <c r="W198" s="41"/>
      <c r="X198" s="41"/>
      <c r="Y198" s="41"/>
    </row>
    <row r="199" spans="1:25" ht="24.9" customHeight="1" x14ac:dyDescent="0.3">
      <c r="A199" s="12" t="s">
        <v>432</v>
      </c>
      <c r="B199" s="13" t="s">
        <v>433</v>
      </c>
      <c r="C199" s="31" t="s">
        <v>434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4">
        <f t="shared" si="32"/>
        <v>0</v>
      </c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</row>
    <row r="200" spans="1:25" ht="24.9" customHeight="1" x14ac:dyDescent="0.3">
      <c r="A200" s="12" t="s">
        <v>435</v>
      </c>
      <c r="B200" s="13" t="s">
        <v>436</v>
      </c>
      <c r="C200" s="31" t="s">
        <v>437</v>
      </c>
      <c r="D200" s="10"/>
      <c r="E200" s="10"/>
      <c r="F200" s="10">
        <v>500000</v>
      </c>
      <c r="G200" s="10"/>
      <c r="H200" s="10"/>
      <c r="I200" s="10"/>
      <c r="J200" s="10"/>
      <c r="K200" s="10"/>
      <c r="L200" s="10"/>
      <c r="M200" s="10"/>
      <c r="N200" s="14">
        <f t="shared" si="32"/>
        <v>500000</v>
      </c>
      <c r="O200" s="41"/>
      <c r="P200" s="61"/>
      <c r="Q200" s="61"/>
      <c r="R200" s="61"/>
      <c r="S200" s="61"/>
      <c r="T200" s="61"/>
      <c r="U200" s="61"/>
      <c r="V200" s="61"/>
      <c r="W200" s="61"/>
      <c r="X200" s="61"/>
      <c r="Y200" s="61"/>
    </row>
    <row r="201" spans="1:25" ht="24.9" customHeight="1" x14ac:dyDescent="0.3">
      <c r="A201" s="12" t="s">
        <v>438</v>
      </c>
      <c r="B201" s="13" t="s">
        <v>439</v>
      </c>
      <c r="C201" s="31" t="s">
        <v>440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4">
        <f t="shared" si="32"/>
        <v>0</v>
      </c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</row>
    <row r="202" spans="1:25" ht="24.9" customHeight="1" x14ac:dyDescent="0.3">
      <c r="A202" s="23" t="s">
        <v>441</v>
      </c>
      <c r="B202" s="24" t="s">
        <v>442</v>
      </c>
      <c r="C202" s="25" t="s">
        <v>443</v>
      </c>
      <c r="D202" s="26">
        <f>SUM(D197:D201)</f>
        <v>0</v>
      </c>
      <c r="E202" s="26">
        <f t="shared" ref="E202:M202" si="44">SUM(E197:E201)</f>
        <v>0</v>
      </c>
      <c r="F202" s="26">
        <f t="shared" si="44"/>
        <v>500000</v>
      </c>
      <c r="G202" s="26">
        <f t="shared" si="44"/>
        <v>0</v>
      </c>
      <c r="H202" s="26">
        <f t="shared" si="44"/>
        <v>0</v>
      </c>
      <c r="I202" s="26">
        <f t="shared" si="44"/>
        <v>0</v>
      </c>
      <c r="J202" s="26">
        <f t="shared" si="44"/>
        <v>0</v>
      </c>
      <c r="K202" s="26">
        <f t="shared" si="44"/>
        <v>0</v>
      </c>
      <c r="L202" s="26">
        <f t="shared" si="44"/>
        <v>0</v>
      </c>
      <c r="M202" s="26">
        <f t="shared" si="44"/>
        <v>0</v>
      </c>
      <c r="N202" s="26">
        <f t="shared" si="32"/>
        <v>500000</v>
      </c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</row>
    <row r="203" spans="1:25" ht="24.9" customHeight="1" x14ac:dyDescent="0.3">
      <c r="A203" s="12" t="s">
        <v>444</v>
      </c>
      <c r="B203" s="13" t="s">
        <v>445</v>
      </c>
      <c r="C203" s="31" t="s">
        <v>446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4">
        <f t="shared" si="32"/>
        <v>0</v>
      </c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</row>
    <row r="204" spans="1:25" ht="24.9" customHeight="1" x14ac:dyDescent="0.3">
      <c r="A204" s="12" t="s">
        <v>447</v>
      </c>
      <c r="B204" s="13" t="s">
        <v>448</v>
      </c>
      <c r="C204" s="31" t="s">
        <v>449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4">
        <f t="shared" ref="N204:N245" si="45">SUM(D204:M204)</f>
        <v>0</v>
      </c>
      <c r="O204" s="61"/>
      <c r="P204" s="41"/>
      <c r="Q204" s="41"/>
      <c r="R204" s="41"/>
      <c r="S204" s="41"/>
      <c r="T204" s="41"/>
      <c r="U204" s="41"/>
      <c r="V204" s="41"/>
      <c r="W204" s="41"/>
      <c r="X204" s="41"/>
      <c r="Y204" s="41"/>
    </row>
    <row r="205" spans="1:25" ht="24.9" customHeight="1" x14ac:dyDescent="0.3">
      <c r="A205" s="12" t="s">
        <v>450</v>
      </c>
      <c r="B205" s="13" t="s">
        <v>451</v>
      </c>
      <c r="C205" s="31" t="s">
        <v>452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4">
        <f t="shared" si="45"/>
        <v>0</v>
      </c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</row>
    <row r="206" spans="1:25" ht="24.9" customHeight="1" x14ac:dyDescent="0.3">
      <c r="A206" s="12" t="s">
        <v>453</v>
      </c>
      <c r="B206" s="13" t="s">
        <v>454</v>
      </c>
      <c r="C206" s="31" t="s">
        <v>455</v>
      </c>
      <c r="D206" s="10"/>
      <c r="E206" s="10"/>
      <c r="F206" s="10">
        <v>200000</v>
      </c>
      <c r="G206" s="10"/>
      <c r="H206" s="10"/>
      <c r="I206" s="10"/>
      <c r="J206" s="10"/>
      <c r="K206" s="10"/>
      <c r="L206" s="10"/>
      <c r="M206" s="10"/>
      <c r="N206" s="14">
        <f t="shared" si="45"/>
        <v>200000</v>
      </c>
      <c r="O206" s="41"/>
      <c r="P206" s="61"/>
      <c r="Q206" s="61"/>
      <c r="R206" s="61"/>
      <c r="S206" s="61"/>
      <c r="T206" s="61"/>
      <c r="U206" s="61"/>
      <c r="V206" s="61"/>
      <c r="W206" s="61"/>
      <c r="X206" s="61"/>
      <c r="Y206" s="61"/>
    </row>
    <row r="207" spans="1:25" ht="24.9" customHeight="1" x14ac:dyDescent="0.3">
      <c r="A207" s="12" t="s">
        <v>456</v>
      </c>
      <c r="B207" s="13" t="s">
        <v>457</v>
      </c>
      <c r="C207" s="31" t="s">
        <v>458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4">
        <f t="shared" si="45"/>
        <v>0</v>
      </c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</row>
    <row r="208" spans="1:25" ht="24.9" customHeight="1" x14ac:dyDescent="0.3">
      <c r="A208" s="23" t="s">
        <v>459</v>
      </c>
      <c r="B208" s="24" t="s">
        <v>460</v>
      </c>
      <c r="C208" s="25" t="s">
        <v>461</v>
      </c>
      <c r="D208" s="26">
        <f>SUM(D203:D207)</f>
        <v>0</v>
      </c>
      <c r="E208" s="26">
        <f t="shared" ref="E208:M208" si="46">SUM(E203:E207)</f>
        <v>0</v>
      </c>
      <c r="F208" s="26">
        <f t="shared" si="46"/>
        <v>200000</v>
      </c>
      <c r="G208" s="26">
        <f t="shared" si="46"/>
        <v>0</v>
      </c>
      <c r="H208" s="26">
        <f t="shared" si="46"/>
        <v>0</v>
      </c>
      <c r="I208" s="26">
        <f t="shared" si="46"/>
        <v>0</v>
      </c>
      <c r="J208" s="26">
        <f t="shared" si="46"/>
        <v>0</v>
      </c>
      <c r="K208" s="26">
        <f t="shared" si="46"/>
        <v>0</v>
      </c>
      <c r="L208" s="26">
        <f t="shared" si="46"/>
        <v>0</v>
      </c>
      <c r="M208" s="26">
        <f t="shared" si="46"/>
        <v>0</v>
      </c>
      <c r="N208" s="26">
        <f t="shared" si="45"/>
        <v>200000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</row>
    <row r="209" spans="1:25" ht="24.9" customHeight="1" x14ac:dyDescent="0.3">
      <c r="A209" s="71" t="s">
        <v>462</v>
      </c>
      <c r="B209" s="59" t="s">
        <v>463</v>
      </c>
      <c r="C209" s="60" t="s">
        <v>464</v>
      </c>
      <c r="D209" s="47">
        <f>D154+D160+D174+D190+D196+D202+D208</f>
        <v>260000</v>
      </c>
      <c r="E209" s="47">
        <f t="shared" ref="E209:M209" si="47">E154+E160+E174+E190+E196+E202+E208</f>
        <v>0</v>
      </c>
      <c r="F209" s="47">
        <f t="shared" si="47"/>
        <v>700000</v>
      </c>
      <c r="G209" s="47">
        <f t="shared" si="47"/>
        <v>0</v>
      </c>
      <c r="H209" s="47">
        <f t="shared" si="47"/>
        <v>0</v>
      </c>
      <c r="I209" s="47">
        <f t="shared" si="47"/>
        <v>0</v>
      </c>
      <c r="J209" s="47">
        <f t="shared" si="47"/>
        <v>0</v>
      </c>
      <c r="K209" s="47">
        <f t="shared" si="47"/>
        <v>0</v>
      </c>
      <c r="L209" s="47">
        <f t="shared" si="47"/>
        <v>0</v>
      </c>
      <c r="M209" s="47">
        <f t="shared" si="47"/>
        <v>0</v>
      </c>
      <c r="N209" s="47">
        <f t="shared" si="45"/>
        <v>960000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</row>
    <row r="210" spans="1:25" ht="24.9" customHeight="1" x14ac:dyDescent="0.3">
      <c r="A210" s="48"/>
      <c r="B210" s="18"/>
      <c r="C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61"/>
      <c r="P210" s="41"/>
      <c r="Q210" s="41"/>
      <c r="R210" s="41"/>
      <c r="S210" s="41"/>
      <c r="T210" s="41"/>
      <c r="U210" s="41"/>
      <c r="V210" s="41"/>
      <c r="W210" s="41"/>
      <c r="X210" s="41"/>
      <c r="Y210" s="41"/>
    </row>
    <row r="211" spans="1:25" ht="24.9" customHeight="1" x14ac:dyDescent="0.3">
      <c r="A211" s="51"/>
      <c r="B211" s="52"/>
      <c r="C211" s="53" t="s">
        <v>465</v>
      </c>
      <c r="D211" s="54">
        <f>D154+D174+D190+D202</f>
        <v>260000</v>
      </c>
      <c r="E211" s="54">
        <f t="shared" ref="E211:N211" si="48">E154+E174+E190+E202</f>
        <v>0</v>
      </c>
      <c r="F211" s="54">
        <f t="shared" si="48"/>
        <v>500000</v>
      </c>
      <c r="G211" s="54">
        <f t="shared" si="48"/>
        <v>0</v>
      </c>
      <c r="H211" s="54">
        <f t="shared" si="48"/>
        <v>0</v>
      </c>
      <c r="I211" s="54">
        <f t="shared" si="48"/>
        <v>0</v>
      </c>
      <c r="J211" s="54">
        <f t="shared" si="48"/>
        <v>0</v>
      </c>
      <c r="K211" s="54">
        <f t="shared" si="48"/>
        <v>0</v>
      </c>
      <c r="L211" s="54">
        <f t="shared" si="48"/>
        <v>0</v>
      </c>
      <c r="M211" s="54">
        <f t="shared" si="48"/>
        <v>0</v>
      </c>
      <c r="N211" s="54">
        <f t="shared" si="48"/>
        <v>760000</v>
      </c>
      <c r="O211" s="61"/>
      <c r="P211" s="41"/>
      <c r="Q211" s="41"/>
      <c r="R211" s="41"/>
      <c r="S211" s="41"/>
      <c r="T211" s="41"/>
      <c r="U211" s="41"/>
      <c r="V211" s="41"/>
      <c r="W211" s="41"/>
      <c r="X211" s="41"/>
      <c r="Y211" s="41"/>
    </row>
    <row r="212" spans="1:25" ht="24.9" customHeight="1" x14ac:dyDescent="0.3">
      <c r="A212" s="51"/>
      <c r="B212" s="52"/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</row>
    <row r="213" spans="1:25" ht="24.9" customHeight="1" x14ac:dyDescent="0.3">
      <c r="A213" s="51"/>
      <c r="B213" s="52"/>
      <c r="C213" s="53" t="s">
        <v>466</v>
      </c>
      <c r="D213" s="54">
        <f>D160+D196+D208</f>
        <v>0</v>
      </c>
      <c r="E213" s="54">
        <f t="shared" ref="E213:N213" si="49">E160+E196+E208</f>
        <v>0</v>
      </c>
      <c r="F213" s="54">
        <f t="shared" si="49"/>
        <v>200000</v>
      </c>
      <c r="G213" s="54">
        <f t="shared" si="49"/>
        <v>0</v>
      </c>
      <c r="H213" s="54">
        <f t="shared" si="49"/>
        <v>0</v>
      </c>
      <c r="I213" s="54">
        <f t="shared" si="49"/>
        <v>0</v>
      </c>
      <c r="J213" s="54">
        <f t="shared" si="49"/>
        <v>0</v>
      </c>
      <c r="K213" s="54">
        <f t="shared" si="49"/>
        <v>0</v>
      </c>
      <c r="L213" s="54">
        <f t="shared" si="49"/>
        <v>0</v>
      </c>
      <c r="M213" s="54">
        <f t="shared" si="49"/>
        <v>0</v>
      </c>
      <c r="N213" s="54">
        <f t="shared" si="49"/>
        <v>200000</v>
      </c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</row>
    <row r="214" spans="1:25" ht="24.9" customHeight="1" x14ac:dyDescent="0.3">
      <c r="A214" s="51"/>
      <c r="B214" s="52"/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</row>
    <row r="215" spans="1:25" ht="24.9" customHeight="1" x14ac:dyDescent="0.3">
      <c r="A215" s="7" t="s">
        <v>467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</row>
    <row r="216" spans="1:25" ht="24.9" hidden="1" customHeight="1" x14ac:dyDescent="0.3">
      <c r="A216" s="72" t="s">
        <v>468</v>
      </c>
      <c r="B216" s="13" t="s">
        <v>3</v>
      </c>
      <c r="C216" s="31" t="s">
        <v>469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4">
        <f t="shared" si="45"/>
        <v>0</v>
      </c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</row>
    <row r="217" spans="1:25" ht="24.9" hidden="1" customHeight="1" x14ac:dyDescent="0.3">
      <c r="A217" s="72" t="s">
        <v>470</v>
      </c>
      <c r="B217" s="13" t="s">
        <v>6</v>
      </c>
      <c r="C217" s="31" t="s">
        <v>471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4">
        <f t="shared" si="45"/>
        <v>0</v>
      </c>
      <c r="O217" s="10"/>
      <c r="P217" s="61"/>
      <c r="Q217" s="61"/>
      <c r="R217" s="61"/>
      <c r="S217" s="61"/>
      <c r="T217" s="61"/>
      <c r="U217" s="61"/>
      <c r="V217" s="61"/>
      <c r="W217" s="61"/>
      <c r="X217" s="61"/>
      <c r="Y217" s="61"/>
    </row>
    <row r="218" spans="1:25" ht="24.9" hidden="1" customHeight="1" x14ac:dyDescent="0.3">
      <c r="A218" s="72" t="s">
        <v>472</v>
      </c>
      <c r="B218" s="13" t="s">
        <v>9</v>
      </c>
      <c r="C218" s="31" t="s">
        <v>473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4">
        <f t="shared" si="45"/>
        <v>0</v>
      </c>
      <c r="O218" s="32"/>
      <c r="P218" s="61"/>
      <c r="Q218" s="61"/>
      <c r="R218" s="61"/>
      <c r="S218" s="61"/>
      <c r="T218" s="61"/>
      <c r="U218" s="61"/>
      <c r="V218" s="61"/>
      <c r="W218" s="61"/>
      <c r="X218" s="61"/>
      <c r="Y218" s="61"/>
    </row>
    <row r="219" spans="1:25" ht="24.9" hidden="1" customHeight="1" x14ac:dyDescent="0.3">
      <c r="A219" s="58" t="s">
        <v>474</v>
      </c>
      <c r="B219" s="38" t="s">
        <v>12</v>
      </c>
      <c r="C219" s="39" t="s">
        <v>475</v>
      </c>
      <c r="D219" s="40">
        <f>SUM(D216:D218)</f>
        <v>0</v>
      </c>
      <c r="E219" s="40">
        <f t="shared" ref="E219:M219" si="50">SUM(E216:E218)</f>
        <v>0</v>
      </c>
      <c r="F219" s="40">
        <f t="shared" si="50"/>
        <v>0</v>
      </c>
      <c r="G219" s="40">
        <f t="shared" si="50"/>
        <v>0</v>
      </c>
      <c r="H219" s="40">
        <f t="shared" si="50"/>
        <v>0</v>
      </c>
      <c r="I219" s="40">
        <f t="shared" si="50"/>
        <v>0</v>
      </c>
      <c r="J219" s="40">
        <f t="shared" si="50"/>
        <v>0</v>
      </c>
      <c r="K219" s="40">
        <f t="shared" si="50"/>
        <v>0</v>
      </c>
      <c r="L219" s="40">
        <f t="shared" si="50"/>
        <v>0</v>
      </c>
      <c r="M219" s="40">
        <f t="shared" si="50"/>
        <v>0</v>
      </c>
      <c r="N219" s="14">
        <f t="shared" si="45"/>
        <v>0</v>
      </c>
      <c r="O219" s="32"/>
      <c r="P219" s="10"/>
      <c r="Q219" s="10"/>
      <c r="R219" s="10"/>
      <c r="S219" s="10"/>
      <c r="T219" s="10"/>
      <c r="U219" s="10"/>
      <c r="V219" s="10"/>
      <c r="W219" s="10"/>
      <c r="X219" s="10"/>
      <c r="Y219" s="10"/>
    </row>
    <row r="220" spans="1:25" ht="24.9" hidden="1" customHeight="1" x14ac:dyDescent="0.3">
      <c r="A220" s="72" t="s">
        <v>476</v>
      </c>
      <c r="B220" s="13" t="s">
        <v>15</v>
      </c>
      <c r="C220" s="3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4">
        <f t="shared" si="45"/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</row>
    <row r="221" spans="1:25" ht="24.9" hidden="1" customHeight="1" x14ac:dyDescent="0.3">
      <c r="A221" s="72" t="s">
        <v>478</v>
      </c>
      <c r="B221" s="13" t="s">
        <v>18</v>
      </c>
      <c r="C221" s="31" t="s">
        <v>479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4">
        <f t="shared" si="45"/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</row>
    <row r="222" spans="1:25" ht="24.9" hidden="1" customHeight="1" x14ac:dyDescent="0.3">
      <c r="A222" s="72" t="s">
        <v>480</v>
      </c>
      <c r="B222" s="13" t="s">
        <v>21</v>
      </c>
      <c r="C222" s="31" t="s">
        <v>481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4">
        <f t="shared" si="45"/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</row>
    <row r="223" spans="1:25" ht="24.9" hidden="1" customHeight="1" x14ac:dyDescent="0.3">
      <c r="A223" s="72" t="s">
        <v>482</v>
      </c>
      <c r="B223" s="13" t="s">
        <v>24</v>
      </c>
      <c r="C223" s="31" t="s">
        <v>483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4">
        <f t="shared" si="45"/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</row>
    <row r="224" spans="1:25" ht="24.9" hidden="1" customHeight="1" x14ac:dyDescent="0.3">
      <c r="A224" s="58" t="s">
        <v>484</v>
      </c>
      <c r="B224" s="38" t="s">
        <v>27</v>
      </c>
      <c r="C224" s="39" t="s">
        <v>485</v>
      </c>
      <c r="D224" s="40">
        <f>SUM(D220:D223)</f>
        <v>0</v>
      </c>
      <c r="E224" s="40">
        <f t="shared" ref="E224:M224" si="51">SUM(E220:E223)</f>
        <v>0</v>
      </c>
      <c r="F224" s="40">
        <f t="shared" si="51"/>
        <v>0</v>
      </c>
      <c r="G224" s="40">
        <f t="shared" si="51"/>
        <v>0</v>
      </c>
      <c r="H224" s="40">
        <f t="shared" si="51"/>
        <v>0</v>
      </c>
      <c r="I224" s="40">
        <f t="shared" si="51"/>
        <v>0</v>
      </c>
      <c r="J224" s="40">
        <f t="shared" si="51"/>
        <v>0</v>
      </c>
      <c r="K224" s="40">
        <f t="shared" si="51"/>
        <v>0</v>
      </c>
      <c r="L224" s="40">
        <f t="shared" si="51"/>
        <v>0</v>
      </c>
      <c r="M224" s="40">
        <f t="shared" si="51"/>
        <v>0</v>
      </c>
      <c r="N224" s="14">
        <f t="shared" si="45"/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</row>
    <row r="225" spans="1:25" ht="24.9" customHeight="1" x14ac:dyDescent="0.3">
      <c r="A225" s="72" t="s">
        <v>486</v>
      </c>
      <c r="B225" s="13" t="s">
        <v>219</v>
      </c>
      <c r="C225" s="16" t="s">
        <v>487</v>
      </c>
      <c r="D225" s="10">
        <v>158071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4">
        <f t="shared" si="45"/>
        <v>158071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</row>
    <row r="226" spans="1:25" ht="24.9" customHeight="1" x14ac:dyDescent="0.3">
      <c r="A226" s="72" t="s">
        <v>488</v>
      </c>
      <c r="B226" s="13" t="s">
        <v>222</v>
      </c>
      <c r="C226" s="16" t="s">
        <v>489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4">
        <f t="shared" si="45"/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</row>
    <row r="227" spans="1:25" ht="24.9" customHeight="1" x14ac:dyDescent="0.3">
      <c r="A227" s="58" t="s">
        <v>490</v>
      </c>
      <c r="B227" s="38" t="s">
        <v>225</v>
      </c>
      <c r="C227" s="39" t="s">
        <v>491</v>
      </c>
      <c r="D227" s="40">
        <f>SUM(D225:D226)</f>
        <v>158071</v>
      </c>
      <c r="E227" s="40">
        <f t="shared" ref="E227:M227" si="52">SUM(E225:E226)</f>
        <v>0</v>
      </c>
      <c r="F227" s="40">
        <f t="shared" si="52"/>
        <v>0</v>
      </c>
      <c r="G227" s="40">
        <f t="shared" si="52"/>
        <v>0</v>
      </c>
      <c r="H227" s="40">
        <f t="shared" si="52"/>
        <v>0</v>
      </c>
      <c r="I227" s="40">
        <f t="shared" si="52"/>
        <v>0</v>
      </c>
      <c r="J227" s="40">
        <f t="shared" si="52"/>
        <v>0</v>
      </c>
      <c r="K227" s="40">
        <f t="shared" si="52"/>
        <v>0</v>
      </c>
      <c r="L227" s="40">
        <f t="shared" si="52"/>
        <v>0</v>
      </c>
      <c r="M227" s="40">
        <f t="shared" si="52"/>
        <v>0</v>
      </c>
      <c r="N227" s="14">
        <f t="shared" si="45"/>
        <v>158071</v>
      </c>
      <c r="O227" s="17"/>
      <c r="P227" s="32"/>
      <c r="Q227" s="32"/>
      <c r="R227" s="32"/>
      <c r="S227" s="32"/>
      <c r="T227" s="32"/>
      <c r="U227" s="32"/>
      <c r="V227" s="32"/>
      <c r="W227" s="32"/>
      <c r="X227" s="32"/>
      <c r="Y227" s="32"/>
    </row>
    <row r="228" spans="1:25" ht="24.9" hidden="1" customHeight="1" x14ac:dyDescent="0.3">
      <c r="A228" s="16" t="s">
        <v>492</v>
      </c>
      <c r="B228" s="13" t="s">
        <v>228</v>
      </c>
      <c r="C228" s="31" t="s">
        <v>493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4">
        <f t="shared" si="45"/>
        <v>0</v>
      </c>
      <c r="O228" s="17"/>
      <c r="P228" s="32"/>
      <c r="Q228" s="32"/>
      <c r="R228" s="32"/>
      <c r="S228" s="32"/>
      <c r="T228" s="32"/>
      <c r="U228" s="32"/>
      <c r="V228" s="32"/>
      <c r="W228" s="32"/>
      <c r="X228" s="32"/>
      <c r="Y228" s="32"/>
    </row>
    <row r="229" spans="1:25" ht="24.9" hidden="1" customHeight="1" x14ac:dyDescent="0.3">
      <c r="A229" s="16" t="s">
        <v>494</v>
      </c>
      <c r="B229" s="13" t="s">
        <v>231</v>
      </c>
      <c r="C229" s="31" t="s">
        <v>495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4">
        <f t="shared" si="45"/>
        <v>0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24.9" customHeight="1" x14ac:dyDescent="0.3">
      <c r="A230" s="16" t="s">
        <v>496</v>
      </c>
      <c r="B230" s="13" t="s">
        <v>234</v>
      </c>
      <c r="C230" s="31" t="s">
        <v>497</v>
      </c>
      <c r="D230" s="10"/>
      <c r="E230" s="10">
        <f>N135-D211-D213-F211-F213-D245</f>
        <v>96981007.25</v>
      </c>
      <c r="F230" s="10"/>
      <c r="G230" s="10"/>
      <c r="H230" s="10"/>
      <c r="I230" s="10"/>
      <c r="J230" s="10"/>
      <c r="K230" s="10"/>
      <c r="L230" s="10"/>
      <c r="M230" s="10"/>
      <c r="N230" s="14">
        <f>SUM(D230:M230)</f>
        <v>96981007.25</v>
      </c>
      <c r="O230" s="32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24.9" hidden="1" customHeight="1" x14ac:dyDescent="0.3">
      <c r="A231" s="16" t="s">
        <v>498</v>
      </c>
      <c r="B231" s="13" t="s">
        <v>237</v>
      </c>
      <c r="C231" s="31" t="s">
        <v>499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4">
        <f t="shared" si="45"/>
        <v>0</v>
      </c>
      <c r="O231" s="32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24.9" hidden="1" customHeight="1" x14ac:dyDescent="0.3">
      <c r="A232" s="16" t="s">
        <v>500</v>
      </c>
      <c r="B232" s="13" t="s">
        <v>240</v>
      </c>
      <c r="C232" s="31" t="s">
        <v>501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4">
        <f t="shared" si="45"/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</row>
    <row r="233" spans="1:25" ht="24.9" hidden="1" customHeight="1" x14ac:dyDescent="0.3">
      <c r="A233" s="72" t="s">
        <v>502</v>
      </c>
      <c r="B233" s="13" t="s">
        <v>243</v>
      </c>
      <c r="C233" s="31" t="s">
        <v>503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4">
        <f t="shared" si="45"/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</row>
    <row r="234" spans="1:25" ht="24.9" hidden="1" customHeight="1" x14ac:dyDescent="0.3">
      <c r="A234" s="72" t="s">
        <v>504</v>
      </c>
      <c r="B234" s="13" t="s">
        <v>246</v>
      </c>
      <c r="C234" s="31" t="s">
        <v>505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4">
        <f t="shared" si="45"/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</row>
    <row r="235" spans="1:25" ht="24.9" hidden="1" customHeight="1" x14ac:dyDescent="0.3">
      <c r="A235" s="21" t="s">
        <v>506</v>
      </c>
      <c r="B235" s="20" t="s">
        <v>249</v>
      </c>
      <c r="C235" s="21" t="s">
        <v>507</v>
      </c>
      <c r="D235" s="22">
        <f>SUM(D233:D234)</f>
        <v>0</v>
      </c>
      <c r="E235" s="22">
        <f t="shared" ref="E235:M235" si="53">SUM(E233:E234)</f>
        <v>0</v>
      </c>
      <c r="F235" s="22">
        <f t="shared" si="53"/>
        <v>0</v>
      </c>
      <c r="G235" s="22">
        <f t="shared" si="53"/>
        <v>0</v>
      </c>
      <c r="H235" s="22">
        <f t="shared" si="53"/>
        <v>0</v>
      </c>
      <c r="I235" s="22">
        <f t="shared" si="53"/>
        <v>0</v>
      </c>
      <c r="J235" s="22">
        <f t="shared" si="53"/>
        <v>0</v>
      </c>
      <c r="K235" s="22">
        <f t="shared" si="53"/>
        <v>0</v>
      </c>
      <c r="L235" s="22">
        <f t="shared" si="53"/>
        <v>0</v>
      </c>
      <c r="M235" s="22">
        <f t="shared" si="53"/>
        <v>0</v>
      </c>
      <c r="N235" s="14">
        <f t="shared" si="45"/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</row>
    <row r="236" spans="1:25" ht="24.9" hidden="1" customHeight="1" x14ac:dyDescent="0.3">
      <c r="A236" s="21" t="s">
        <v>508</v>
      </c>
      <c r="B236" s="20" t="s">
        <v>252</v>
      </c>
      <c r="C236" s="21" t="s">
        <v>509</v>
      </c>
      <c r="D236" s="22">
        <f>D219+D224+D227+D228+D229+D230+D231+D232+D235</f>
        <v>158071</v>
      </c>
      <c r="E236" s="22" t="e">
        <f>E219+E224+E227+E228+E229+#REF!+E231+E232+E235</f>
        <v>#REF!</v>
      </c>
      <c r="F236" s="22">
        <f t="shared" ref="F236:M236" si="54">F219+F224+F227+F228+F229+F230+F231+F232+F235</f>
        <v>0</v>
      </c>
      <c r="G236" s="22">
        <f t="shared" si="54"/>
        <v>0</v>
      </c>
      <c r="H236" s="22">
        <f t="shared" si="54"/>
        <v>0</v>
      </c>
      <c r="I236" s="22">
        <f t="shared" si="54"/>
        <v>0</v>
      </c>
      <c r="J236" s="22">
        <f t="shared" si="54"/>
        <v>0</v>
      </c>
      <c r="K236" s="22">
        <f t="shared" si="54"/>
        <v>0</v>
      </c>
      <c r="L236" s="22">
        <f t="shared" si="54"/>
        <v>0</v>
      </c>
      <c r="M236" s="22">
        <f t="shared" si="54"/>
        <v>0</v>
      </c>
      <c r="N236" s="14" t="e">
        <f t="shared" si="45"/>
        <v>#REF!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</row>
    <row r="237" spans="1:25" ht="24.9" hidden="1" customHeight="1" x14ac:dyDescent="0.3">
      <c r="A237" s="16" t="s">
        <v>510</v>
      </c>
      <c r="B237" s="13" t="s">
        <v>255</v>
      </c>
      <c r="C237" s="31" t="s">
        <v>511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4">
        <f t="shared" si="45"/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</row>
    <row r="238" spans="1:25" ht="24.9" hidden="1" customHeight="1" x14ac:dyDescent="0.3">
      <c r="A238" s="16" t="s">
        <v>512</v>
      </c>
      <c r="B238" s="13" t="s">
        <v>258</v>
      </c>
      <c r="C238" s="31" t="s">
        <v>513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4">
        <f t="shared" si="45"/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</row>
    <row r="239" spans="1:25" ht="24.9" hidden="1" customHeight="1" x14ac:dyDescent="0.3">
      <c r="A239" s="16" t="s">
        <v>514</v>
      </c>
      <c r="B239" s="13" t="s">
        <v>261</v>
      </c>
      <c r="C239" s="31" t="s">
        <v>515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4">
        <f t="shared" si="45"/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</row>
    <row r="240" spans="1:25" ht="24.9" hidden="1" customHeight="1" x14ac:dyDescent="0.3">
      <c r="A240" s="16" t="s">
        <v>516</v>
      </c>
      <c r="B240" s="13" t="s">
        <v>264</v>
      </c>
      <c r="C240" s="31" t="s">
        <v>517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4">
        <f t="shared" si="45"/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</row>
    <row r="241" spans="1:25" ht="24.9" hidden="1" customHeight="1" x14ac:dyDescent="0.3">
      <c r="A241" s="16" t="s">
        <v>518</v>
      </c>
      <c r="B241" s="13" t="s">
        <v>267</v>
      </c>
      <c r="C241" s="31" t="s">
        <v>519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4">
        <f t="shared" si="45"/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</row>
    <row r="242" spans="1:25" ht="24.9" hidden="1" customHeight="1" x14ac:dyDescent="0.3">
      <c r="A242" s="21" t="s">
        <v>520</v>
      </c>
      <c r="B242" s="20" t="s">
        <v>270</v>
      </c>
      <c r="C242" s="21" t="s">
        <v>521</v>
      </c>
      <c r="D242" s="22">
        <f>SUM(D237:D241)</f>
        <v>0</v>
      </c>
      <c r="E242" s="22">
        <f t="shared" ref="E242:M242" si="55">SUM(E237:E241)</f>
        <v>0</v>
      </c>
      <c r="F242" s="22">
        <f t="shared" si="55"/>
        <v>0</v>
      </c>
      <c r="G242" s="22">
        <f t="shared" si="55"/>
        <v>0</v>
      </c>
      <c r="H242" s="22">
        <f t="shared" si="55"/>
        <v>0</v>
      </c>
      <c r="I242" s="22">
        <f t="shared" si="55"/>
        <v>0</v>
      </c>
      <c r="J242" s="22">
        <f t="shared" si="55"/>
        <v>0</v>
      </c>
      <c r="K242" s="22">
        <f t="shared" si="55"/>
        <v>0</v>
      </c>
      <c r="L242" s="22">
        <f t="shared" si="55"/>
        <v>0</v>
      </c>
      <c r="M242" s="22">
        <f t="shared" si="55"/>
        <v>0</v>
      </c>
      <c r="N242" s="14">
        <f t="shared" si="45"/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</row>
    <row r="243" spans="1:25" ht="24.9" hidden="1" customHeight="1" x14ac:dyDescent="0.3">
      <c r="A243" s="16" t="s">
        <v>522</v>
      </c>
      <c r="B243" s="13" t="s">
        <v>273</v>
      </c>
      <c r="C243" s="31" t="s">
        <v>523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4">
        <f t="shared" si="45"/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</row>
    <row r="244" spans="1:25" ht="24.9" hidden="1" customHeight="1" x14ac:dyDescent="0.3">
      <c r="A244" s="16" t="s">
        <v>524</v>
      </c>
      <c r="B244" s="13" t="s">
        <v>276</v>
      </c>
      <c r="C244" s="31" t="s">
        <v>525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4">
        <f t="shared" si="45"/>
        <v>0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</row>
    <row r="245" spans="1:25" ht="24.9" customHeight="1" x14ac:dyDescent="0.3">
      <c r="A245" s="44" t="s">
        <v>526</v>
      </c>
      <c r="B245" s="59" t="s">
        <v>279</v>
      </c>
      <c r="C245" s="60" t="s">
        <v>527</v>
      </c>
      <c r="D245" s="47">
        <f>D236+D242+D243+D244</f>
        <v>158071</v>
      </c>
      <c r="E245" s="47">
        <f>E230</f>
        <v>96981007.25</v>
      </c>
      <c r="F245" s="47">
        <f t="shared" ref="F245:M245" si="56">F236+F242+F243+F244</f>
        <v>0</v>
      </c>
      <c r="G245" s="47">
        <f t="shared" si="56"/>
        <v>0</v>
      </c>
      <c r="H245" s="47">
        <f t="shared" si="56"/>
        <v>0</v>
      </c>
      <c r="I245" s="47">
        <f t="shared" si="56"/>
        <v>0</v>
      </c>
      <c r="J245" s="47">
        <f t="shared" si="56"/>
        <v>0</v>
      </c>
      <c r="K245" s="47">
        <f t="shared" si="56"/>
        <v>0</v>
      </c>
      <c r="L245" s="47">
        <f t="shared" si="56"/>
        <v>0</v>
      </c>
      <c r="M245" s="47">
        <f t="shared" si="56"/>
        <v>0</v>
      </c>
      <c r="N245" s="47">
        <f t="shared" si="45"/>
        <v>97139078.25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</row>
    <row r="246" spans="1:25" ht="24.9" customHeight="1" x14ac:dyDescent="0.3">
      <c r="A246" s="63" t="s">
        <v>528</v>
      </c>
      <c r="C246" s="64" t="s">
        <v>529</v>
      </c>
      <c r="D246" s="65">
        <f>D154+D160+D174+D190+D196+D202+D208+D245</f>
        <v>418071</v>
      </c>
      <c r="E246" s="65">
        <f t="shared" ref="E246:N246" si="57">E154+E160+E174+E190+E196+E202+E208+E245</f>
        <v>96981007.25</v>
      </c>
      <c r="F246" s="65">
        <f t="shared" si="57"/>
        <v>700000</v>
      </c>
      <c r="G246" s="65">
        <f t="shared" si="57"/>
        <v>0</v>
      </c>
      <c r="H246" s="65">
        <f t="shared" si="57"/>
        <v>0</v>
      </c>
      <c r="I246" s="65">
        <f t="shared" si="57"/>
        <v>0</v>
      </c>
      <c r="J246" s="65">
        <f t="shared" si="57"/>
        <v>0</v>
      </c>
      <c r="K246" s="65">
        <f t="shared" si="57"/>
        <v>0</v>
      </c>
      <c r="L246" s="65">
        <f t="shared" si="57"/>
        <v>0</v>
      </c>
      <c r="M246" s="65">
        <f t="shared" si="57"/>
        <v>0</v>
      </c>
      <c r="N246" s="65">
        <f t="shared" si="57"/>
        <v>98099078.25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</row>
    <row r="247" spans="1:25" ht="24.9" customHeight="1" x14ac:dyDescent="0.3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35"/>
      <c r="P247" s="32"/>
      <c r="Q247" s="32"/>
      <c r="R247" s="32"/>
      <c r="S247" s="32"/>
      <c r="T247" s="32"/>
      <c r="U247" s="32"/>
      <c r="V247" s="32"/>
      <c r="W247" s="32"/>
      <c r="X247" s="32"/>
      <c r="Y247" s="32"/>
    </row>
    <row r="248" spans="1:25" x14ac:dyDescent="0.3">
      <c r="C248" s="67" t="s">
        <v>530</v>
      </c>
      <c r="D248" s="67">
        <f>D246-D230</f>
        <v>418071</v>
      </c>
      <c r="E248" s="67">
        <f t="shared" ref="E248:N248" si="58">E246-E230</f>
        <v>0</v>
      </c>
      <c r="F248" s="67">
        <f t="shared" si="58"/>
        <v>700000</v>
      </c>
      <c r="G248" s="67">
        <f t="shared" si="58"/>
        <v>0</v>
      </c>
      <c r="H248" s="67">
        <f t="shared" si="58"/>
        <v>0</v>
      </c>
      <c r="I248" s="67">
        <f t="shared" si="58"/>
        <v>0</v>
      </c>
      <c r="J248" s="67">
        <f t="shared" si="58"/>
        <v>0</v>
      </c>
      <c r="K248" s="67">
        <f t="shared" si="58"/>
        <v>0</v>
      </c>
      <c r="L248" s="67">
        <f t="shared" si="58"/>
        <v>0</v>
      </c>
      <c r="M248" s="67">
        <f t="shared" si="58"/>
        <v>0</v>
      </c>
      <c r="N248" s="67">
        <f t="shared" si="58"/>
        <v>1118071</v>
      </c>
      <c r="O248" s="10">
        <f>N246-N135</f>
        <v>0</v>
      </c>
      <c r="P248" s="32"/>
      <c r="Q248" s="32"/>
      <c r="R248" s="32"/>
      <c r="S248" s="32"/>
      <c r="T248" s="32"/>
      <c r="U248" s="32"/>
      <c r="V248" s="32"/>
      <c r="W248" s="32"/>
      <c r="X248" s="32"/>
      <c r="Y248" s="32"/>
    </row>
    <row r="249" spans="1:25" x14ac:dyDescent="0.3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x14ac:dyDescent="0.3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</row>
    <row r="251" spans="1:25" ht="28.8" x14ac:dyDescent="0.3">
      <c r="D251" s="73" t="s">
        <v>531</v>
      </c>
      <c r="E251" s="7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</row>
    <row r="252" spans="1:25" x14ac:dyDescent="0.3">
      <c r="D252" s="73" t="s">
        <v>532</v>
      </c>
      <c r="E252" s="74">
        <f>N246</f>
        <v>98099078.25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</row>
    <row r="253" spans="1:25" x14ac:dyDescent="0.3">
      <c r="D253" s="73" t="s">
        <v>533</v>
      </c>
      <c r="E253" s="74">
        <f>N135</f>
        <v>98099078.25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</row>
    <row r="254" spans="1:25" x14ac:dyDescent="0.3">
      <c r="D254" s="73" t="s">
        <v>534</v>
      </c>
      <c r="E254" s="74">
        <f>E252-E253</f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</row>
    <row r="255" spans="1:25" x14ac:dyDescent="0.3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</row>
    <row r="256" spans="1:25" x14ac:dyDescent="0.3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</row>
    <row r="257" spans="4:25" x14ac:dyDescent="0.3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</row>
    <row r="258" spans="4:25" x14ac:dyDescent="0.3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</row>
    <row r="259" spans="4:25" x14ac:dyDescent="0.3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</row>
    <row r="260" spans="4:25" x14ac:dyDescent="0.3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</row>
    <row r="261" spans="4:25" x14ac:dyDescent="0.3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</row>
    <row r="262" spans="4:25" x14ac:dyDescent="0.3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</row>
    <row r="263" spans="4:25" x14ac:dyDescent="0.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</row>
    <row r="264" spans="4:25" x14ac:dyDescent="0.3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</row>
    <row r="265" spans="4:25" x14ac:dyDescent="0.3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</row>
    <row r="266" spans="4:25" x14ac:dyDescent="0.3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</row>
    <row r="267" spans="4:25" x14ac:dyDescent="0.3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</row>
    <row r="268" spans="4:25" x14ac:dyDescent="0.3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</row>
    <row r="269" spans="4:25" x14ac:dyDescent="0.3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</row>
    <row r="270" spans="4:25" x14ac:dyDescent="0.3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</row>
    <row r="271" spans="4:25" x14ac:dyDescent="0.3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</row>
    <row r="272" spans="4:25" x14ac:dyDescent="0.3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</row>
    <row r="273" spans="4:25" x14ac:dyDescent="0.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</row>
    <row r="274" spans="4:25" x14ac:dyDescent="0.3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</row>
    <row r="275" spans="4:25" x14ac:dyDescent="0.3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</row>
    <row r="276" spans="4:25" x14ac:dyDescent="0.3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</row>
    <row r="277" spans="4:25" x14ac:dyDescent="0.3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</row>
    <row r="278" spans="4:25" x14ac:dyDescent="0.3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</row>
    <row r="279" spans="4:25" x14ac:dyDescent="0.3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</row>
    <row r="280" spans="4:25" x14ac:dyDescent="0.3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</row>
    <row r="281" spans="4:25" x14ac:dyDescent="0.3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</row>
    <row r="282" spans="4:25" x14ac:dyDescent="0.3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</row>
    <row r="283" spans="4:25" x14ac:dyDescent="0.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</row>
    <row r="284" spans="4:25" x14ac:dyDescent="0.3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</row>
    <row r="285" spans="4:25" x14ac:dyDescent="0.3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</row>
    <row r="286" spans="4:25" x14ac:dyDescent="0.3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</row>
    <row r="287" spans="4:25" x14ac:dyDescent="0.3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</row>
    <row r="288" spans="4:25" x14ac:dyDescent="0.3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</row>
    <row r="289" spans="4:25" x14ac:dyDescent="0.3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</row>
    <row r="290" spans="4:25" x14ac:dyDescent="0.3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</row>
    <row r="291" spans="4:25" x14ac:dyDescent="0.3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</row>
    <row r="292" spans="4:25" x14ac:dyDescent="0.3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</row>
    <row r="293" spans="4:25" x14ac:dyDescent="0.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</row>
    <row r="294" spans="4:25" x14ac:dyDescent="0.3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</row>
    <row r="295" spans="4:25" x14ac:dyDescent="0.3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</row>
    <row r="296" spans="4:25" x14ac:dyDescent="0.3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</row>
    <row r="297" spans="4:25" x14ac:dyDescent="0.3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</row>
    <row r="298" spans="4:25" x14ac:dyDescent="0.3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</row>
    <row r="299" spans="4:25" x14ac:dyDescent="0.3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4:25" x14ac:dyDescent="0.3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4:25" x14ac:dyDescent="0.3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4:25" x14ac:dyDescent="0.3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4:25" x14ac:dyDescent="0.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4:25" x14ac:dyDescent="0.3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4:25" x14ac:dyDescent="0.3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4:25" x14ac:dyDescent="0.3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4:25" x14ac:dyDescent="0.3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4:25" x14ac:dyDescent="0.3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4:25" x14ac:dyDescent="0.3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4:25" x14ac:dyDescent="0.3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4:25" x14ac:dyDescent="0.3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4:25" x14ac:dyDescent="0.3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4:25" x14ac:dyDescent="0.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4:25" x14ac:dyDescent="0.3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4:25" x14ac:dyDescent="0.3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4:25" x14ac:dyDescent="0.3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4:25" x14ac:dyDescent="0.3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4:25" x14ac:dyDescent="0.3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4:25" x14ac:dyDescent="0.3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</row>
    <row r="320" spans="4:25" x14ac:dyDescent="0.3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</row>
    <row r="321" spans="15:25" x14ac:dyDescent="0.3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</row>
    <row r="322" spans="15:25" x14ac:dyDescent="0.3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</row>
    <row r="323" spans="15:25" x14ac:dyDescent="0.3">
      <c r="P323" s="10"/>
      <c r="Q323" s="10"/>
      <c r="R323" s="10"/>
      <c r="S323" s="10"/>
      <c r="T323" s="10"/>
      <c r="U323" s="10"/>
      <c r="V323" s="10"/>
      <c r="W323" s="10"/>
      <c r="X323" s="10"/>
      <c r="Y323" s="10"/>
    </row>
    <row r="324" spans="15:25" x14ac:dyDescent="0.3">
      <c r="P324" s="10"/>
      <c r="Q324" s="10"/>
      <c r="R324" s="10"/>
      <c r="S324" s="10"/>
      <c r="T324" s="10"/>
      <c r="U324" s="10"/>
      <c r="V324" s="10"/>
      <c r="W324" s="10"/>
      <c r="X324" s="10"/>
      <c r="Y324" s="10"/>
    </row>
  </sheetData>
  <mergeCells count="1">
    <mergeCell ref="T4:Y4"/>
  </mergeCells>
  <conditionalFormatting sqref="E254">
    <cfRule type="expression" dxfId="4" priority="1">
      <formula>$E$254&lt;&gt;0</formula>
    </cfRule>
  </conditionalFormatting>
  <pageMargins left="0.7" right="0.7" top="0.75" bottom="0.75" header="0.3" footer="0.3"/>
  <pageSetup paperSize="9" scale="85" fitToHeight="0" orientation="portrait" r:id="rId1"/>
  <rowBreaks count="2" manualBreakCount="2">
    <brk id="22" max="19" man="1"/>
    <brk id="138" max="16383" man="1"/>
  </rowBreaks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CBC4C-9F8C-4BFE-A486-1DA5AFE37344}">
  <sheetPr>
    <pageSetUpPr fitToPage="1"/>
  </sheetPr>
  <dimension ref="A1:CS62"/>
  <sheetViews>
    <sheetView workbookViewId="0">
      <selection activeCell="G9" sqref="G9"/>
    </sheetView>
  </sheetViews>
  <sheetFormatPr defaultColWidth="9.109375" defaultRowHeight="15" x14ac:dyDescent="0.3"/>
  <cols>
    <col min="1" max="1" width="8.5546875" style="77" customWidth="1"/>
    <col min="2" max="2" width="58.88671875" style="78" customWidth="1"/>
    <col min="3" max="3" width="18.88671875" style="79" customWidth="1"/>
    <col min="4" max="4" width="3.33203125" style="79" customWidth="1"/>
    <col min="5" max="5" width="8.5546875" style="79" customWidth="1"/>
    <col min="6" max="6" width="57.88671875" style="79" customWidth="1"/>
    <col min="7" max="7" width="22.6640625" style="79" customWidth="1"/>
    <col min="8" max="8" width="13.6640625" style="79" customWidth="1"/>
    <col min="9" max="9" width="20.109375" style="79" customWidth="1"/>
    <col min="10" max="30" width="13.6640625" style="79" customWidth="1"/>
    <col min="31" max="16384" width="9.109375" style="79"/>
  </cols>
  <sheetData>
    <row r="1" spans="1:97" ht="37.5" customHeight="1" x14ac:dyDescent="0.3">
      <c r="G1" s="79" t="s">
        <v>736</v>
      </c>
    </row>
    <row r="2" spans="1:97" ht="57" customHeight="1" x14ac:dyDescent="0.3">
      <c r="A2" s="320" t="s">
        <v>608</v>
      </c>
      <c r="B2" s="320"/>
      <c r="C2" s="320"/>
      <c r="D2" s="320"/>
      <c r="E2" s="320"/>
      <c r="F2" s="320"/>
      <c r="G2" s="320"/>
    </row>
    <row r="3" spans="1:97" ht="15.6" x14ac:dyDescent="0.3">
      <c r="A3" s="321" t="s">
        <v>827</v>
      </c>
      <c r="B3" s="321"/>
      <c r="C3" s="321"/>
      <c r="D3" s="321"/>
      <c r="E3" s="321"/>
      <c r="F3" s="321"/>
      <c r="G3" s="321"/>
    </row>
    <row r="4" spans="1:97" ht="32.1" customHeight="1" x14ac:dyDescent="0.3">
      <c r="A4" s="322" t="s">
        <v>607</v>
      </c>
      <c r="B4" s="322"/>
      <c r="C4" s="322"/>
      <c r="D4" s="322"/>
      <c r="E4" s="322"/>
      <c r="F4" s="322"/>
      <c r="G4" s="322"/>
    </row>
    <row r="6" spans="1:97" x14ac:dyDescent="0.25">
      <c r="G6" s="80" t="s">
        <v>543</v>
      </c>
    </row>
    <row r="7" spans="1:97" ht="45" customHeight="1" x14ac:dyDescent="0.3">
      <c r="A7" s="81" t="s">
        <v>544</v>
      </c>
      <c r="B7" s="82" t="s">
        <v>545</v>
      </c>
      <c r="C7" s="83" t="s">
        <v>546</v>
      </c>
      <c r="D7" s="84"/>
      <c r="E7" s="81" t="s">
        <v>547</v>
      </c>
      <c r="F7" s="82" t="s">
        <v>548</v>
      </c>
      <c r="G7" s="85" t="str">
        <f>C7</f>
        <v>ÖSSZESEN</v>
      </c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</row>
    <row r="8" spans="1:97" ht="45" customHeight="1" x14ac:dyDescent="0.3">
      <c r="A8" s="86" t="s">
        <v>313</v>
      </c>
      <c r="B8" s="82" t="s">
        <v>549</v>
      </c>
      <c r="C8" s="87">
        <f>'Városgazd költségvetés'!C8+'Hivatal költségvetés'!C8+'Könyvtár költségvetés'!C8+'Ök. költségvetés'!C8+'Gondozási költségvetés'!C8+'Művház költségvetés'!C8</f>
        <v>398520322</v>
      </c>
      <c r="E8" s="86" t="s">
        <v>43</v>
      </c>
      <c r="F8" s="82" t="s">
        <v>550</v>
      </c>
      <c r="G8" s="87">
        <f>'Városgazd költségvetés'!G8+'Hivatal költségvetés'!G8+'Könyvtár költségvetés'!G8+'Ök. költségvetés'!G8+'Gondozási költségvetés'!G8+'Művház költségvetés'!G8</f>
        <v>389545937</v>
      </c>
    </row>
    <row r="9" spans="1:97" ht="45" customHeight="1" x14ac:dyDescent="0.3">
      <c r="A9" s="86" t="s">
        <v>325</v>
      </c>
      <c r="B9" s="82" t="s">
        <v>551</v>
      </c>
      <c r="C9" s="87">
        <f>'Városgazd költségvetés'!C9+'Hivatal költségvetés'!C9+'Könyvtár költségvetés'!C9+'Ök. költségvetés'!C9+'Gondozási költségvetés'!C9+'Művház költségvetés'!C9</f>
        <v>0</v>
      </c>
      <c r="E9" s="86" t="s">
        <v>45</v>
      </c>
      <c r="F9" s="82" t="s">
        <v>552</v>
      </c>
      <c r="G9" s="87">
        <f>'Városgazd költségvetés'!G9+'Hivatal költségvetés'!G9+'Könyvtár költségvetés'!G9+'Ök. költségvetés'!G9+'Gondozási költségvetés'!G9+'Művház költségvetés'!G9</f>
        <v>52144930.589999996</v>
      </c>
    </row>
    <row r="10" spans="1:97" ht="45" customHeight="1" x14ac:dyDescent="0.3">
      <c r="A10" s="86" t="s">
        <v>357</v>
      </c>
      <c r="B10" s="82" t="s">
        <v>553</v>
      </c>
      <c r="C10" s="87">
        <f>'Városgazd költségvetés'!C10+'Hivatal költségvetés'!C10+'Könyvtár költségvetés'!C10+'Ök. költségvetés'!C10+'Gondozási költségvetés'!C10+'Művház költségvetés'!C10</f>
        <v>64500000</v>
      </c>
      <c r="E10" s="86" t="s">
        <v>95</v>
      </c>
      <c r="F10" s="82" t="s">
        <v>554</v>
      </c>
      <c r="G10" s="87">
        <f>'Városgazd költségvetés'!G10+'Hivatal költségvetés'!G10+'Könyvtár költségvetés'!G10+'Ök. költségvetés'!G10+'Gondozási költségvetés'!G10+'Művház költségvetés'!G10</f>
        <v>149947155</v>
      </c>
    </row>
    <row r="11" spans="1:97" ht="45" customHeight="1" x14ac:dyDescent="0.3">
      <c r="A11" s="86" t="s">
        <v>405</v>
      </c>
      <c r="B11" s="82" t="s">
        <v>555</v>
      </c>
      <c r="C11" s="87">
        <f>'Városgazd költségvetés'!C11+'Hivatal költségvetés'!C11+'Könyvtár költségvetés'!C11+'Ök. költségvetés'!C11+'Gondozási költségvetés'!C11+'Művház költségvetés'!C11</f>
        <v>130000000</v>
      </c>
      <c r="E11" s="86" t="s">
        <v>113</v>
      </c>
      <c r="F11" s="82" t="s">
        <v>556</v>
      </c>
      <c r="G11" s="87">
        <f>'Városgazd költségvetés'!G11+'Hivatal költségvetés'!G11+'Könyvtár költségvetés'!G11+'Ök. költségvetés'!G11+'Gondozási költségvetés'!G11+'Művház költségvetés'!G11</f>
        <v>11300000</v>
      </c>
    </row>
    <row r="12" spans="1:97" ht="45" customHeight="1" x14ac:dyDescent="0.3">
      <c r="A12" s="86" t="s">
        <v>423</v>
      </c>
      <c r="B12" s="82" t="s">
        <v>557</v>
      </c>
      <c r="C12" s="87">
        <f>'Városgazd költségvetés'!C12+'Hivatal költségvetés'!C12+'Könyvtár költségvetés'!C12+'Ök. költségvetés'!C12+'Gondozási költségvetés'!C12+'Művház költségvetés'!C12</f>
        <v>11000000</v>
      </c>
      <c r="E12" s="86" t="s">
        <v>147</v>
      </c>
      <c r="F12" s="82" t="s">
        <v>558</v>
      </c>
      <c r="G12" s="87">
        <f>'Városgazd költségvetés'!G12+'Hivatal költségvetés'!G12+'Könyvtár költségvetés'!G12+'Ök. költségvetés'!G12+'Gondozási költségvetés'!G12+'Művház költségvetés'!G12</f>
        <v>8452528</v>
      </c>
    </row>
    <row r="13" spans="1:97" ht="45" customHeight="1" x14ac:dyDescent="0.3">
      <c r="A13" s="86" t="s">
        <v>441</v>
      </c>
      <c r="B13" s="82" t="s">
        <v>559</v>
      </c>
      <c r="C13" s="87">
        <f>'Városgazd költségvetés'!C13+'Hivatal költségvetés'!C13+'Könyvtár költségvetés'!C13+'Ök. költségvetés'!C13+'Gondozási költségvetés'!C13+'Művház költségvetés'!C13</f>
        <v>21097750</v>
      </c>
      <c r="E13" s="86" t="s">
        <v>163</v>
      </c>
      <c r="F13" s="82" t="s">
        <v>560</v>
      </c>
      <c r="G13" s="87">
        <f>'Városgazd költségvetés'!G13+'Hivatal költségvetés'!G13+'Könyvtár költségvetés'!G13+'Ök. költségvetés'!G13+'Gondozási költségvetés'!G13+'Művház költségvetés'!G13</f>
        <v>6681000</v>
      </c>
    </row>
    <row r="14" spans="1:97" ht="45" customHeight="1" x14ac:dyDescent="0.3">
      <c r="A14" s="86" t="s">
        <v>459</v>
      </c>
      <c r="B14" s="82" t="s">
        <v>561</v>
      </c>
      <c r="C14" s="87">
        <f>'Városgazd költségvetés'!C14+'Hivatal költségvetés'!C14+'Könyvtár költségvetés'!C14+'Ök. költségvetés'!C14+'Gondozási költségvetés'!C14+'Művház költségvetés'!C14</f>
        <v>200000</v>
      </c>
      <c r="E14" s="86" t="s">
        <v>173</v>
      </c>
      <c r="F14" s="82" t="s">
        <v>562</v>
      </c>
      <c r="G14" s="87">
        <f>'Városgazd költségvetés'!G14+'Hivatal költségvetés'!G14+'Könyvtár költségvetés'!G14+'Ök. költségvetés'!G14+'Gondozási költségvetés'!G14+'Művház költségvetés'!G14</f>
        <v>5080000</v>
      </c>
    </row>
    <row r="15" spans="1:97" ht="45" customHeight="1" x14ac:dyDescent="0.3">
      <c r="C15" s="87"/>
      <c r="E15" s="86" t="s">
        <v>193</v>
      </c>
      <c r="F15" s="82" t="s">
        <v>563</v>
      </c>
      <c r="G15" s="87">
        <f>'Városgazd költségvetés'!G15+'Hivatal költségvetés'!G15+'Könyvtár költségvetés'!G15+'Ök. költségvetés'!G15+'Gondozási költségvetés'!G15+'Művház költségvetés'!G15</f>
        <v>0</v>
      </c>
    </row>
    <row r="16" spans="1:97" ht="45" customHeight="1" x14ac:dyDescent="0.3">
      <c r="A16" s="86" t="s">
        <v>526</v>
      </c>
      <c r="B16" s="82" t="s">
        <v>564</v>
      </c>
      <c r="C16" s="87">
        <f>'Városgazd költségvetés'!C16+'Hivatal költségvetés'!C16+'Könyvtár költségvetés'!C16+'Ök. költségvetés'!C16+'Gondozási költségvetés'!C16+'Művház költségvetés'!C16</f>
        <v>301231657.59000003</v>
      </c>
      <c r="E16" s="86" t="s">
        <v>278</v>
      </c>
      <c r="F16" s="82" t="s">
        <v>565</v>
      </c>
      <c r="G16" s="87">
        <f>'Városgazd költségvetés'!G16+'Hivatal költségvetés'!G16+'Könyvtár költségvetés'!G16+'Ök. költségvetés'!G16+'Gondozási költségvetés'!G16+'Művház költségvetés'!G16</f>
        <v>303398178.59000003</v>
      </c>
    </row>
    <row r="17" spans="2:9" ht="15.6" x14ac:dyDescent="0.3">
      <c r="B17" s="88" t="s">
        <v>580</v>
      </c>
      <c r="C17" s="89"/>
      <c r="E17" s="90"/>
      <c r="F17" s="88" t="s">
        <v>566</v>
      </c>
      <c r="G17" s="89">
        <v>0</v>
      </c>
    </row>
    <row r="18" spans="2:9" ht="15.6" x14ac:dyDescent="0.3">
      <c r="B18" s="88" t="s">
        <v>581</v>
      </c>
      <c r="C18" s="89"/>
      <c r="E18" s="90"/>
      <c r="F18" s="88" t="s">
        <v>567</v>
      </c>
      <c r="G18" s="89">
        <f>G16-G17</f>
        <v>303398178.59000003</v>
      </c>
      <c r="I18" s="91"/>
    </row>
    <row r="19" spans="2:9" ht="15.6" x14ac:dyDescent="0.3">
      <c r="B19" s="88"/>
      <c r="C19" s="89"/>
      <c r="E19" s="90"/>
      <c r="F19" s="88"/>
      <c r="G19" s="89"/>
      <c r="I19" s="91"/>
    </row>
    <row r="20" spans="2:9" ht="15.6" x14ac:dyDescent="0.3">
      <c r="C20" s="92"/>
      <c r="E20" s="90"/>
      <c r="F20" s="93"/>
      <c r="G20" s="113"/>
    </row>
    <row r="21" spans="2:9" ht="15.6" x14ac:dyDescent="0.3">
      <c r="B21" s="81" t="s">
        <v>568</v>
      </c>
      <c r="C21" s="95">
        <f>C8+C10+C11+C13</f>
        <v>614118072</v>
      </c>
      <c r="E21" s="77"/>
      <c r="F21" s="81" t="s">
        <v>569</v>
      </c>
      <c r="G21" s="95">
        <f>G8+G9+G10+G11+G12</f>
        <v>611390550.58999991</v>
      </c>
    </row>
    <row r="22" spans="2:9" x14ac:dyDescent="0.3">
      <c r="C22" s="92"/>
      <c r="E22" s="77"/>
      <c r="F22" s="78"/>
      <c r="G22" s="92"/>
    </row>
    <row r="23" spans="2:9" ht="15.6" x14ac:dyDescent="0.3">
      <c r="B23" s="96" t="s">
        <v>570</v>
      </c>
      <c r="C23" s="319">
        <f>C21-G21</f>
        <v>2727521.4100000858</v>
      </c>
      <c r="D23" s="319"/>
      <c r="E23" s="319"/>
      <c r="F23" s="98"/>
      <c r="G23" s="98"/>
    </row>
    <row r="24" spans="2:9" x14ac:dyDescent="0.3">
      <c r="C24" s="92"/>
      <c r="E24" s="77"/>
      <c r="F24" s="78"/>
      <c r="G24" s="92"/>
    </row>
    <row r="25" spans="2:9" ht="15.6" x14ac:dyDescent="0.3">
      <c r="B25" s="81" t="s">
        <v>571</v>
      </c>
      <c r="C25" s="95">
        <f>C9+C12+C14</f>
        <v>11200000</v>
      </c>
      <c r="E25" s="77"/>
      <c r="F25" s="81" t="s">
        <v>572</v>
      </c>
      <c r="G25" s="95">
        <f>G13+G14+G15</f>
        <v>11761000</v>
      </c>
    </row>
    <row r="26" spans="2:9" x14ac:dyDescent="0.3">
      <c r="C26" s="92"/>
      <c r="E26" s="77"/>
      <c r="F26" s="78"/>
      <c r="G26" s="92"/>
    </row>
    <row r="27" spans="2:9" ht="15.6" x14ac:dyDescent="0.3">
      <c r="B27" s="96" t="s">
        <v>573</v>
      </c>
      <c r="C27" s="319">
        <f>C25-G25</f>
        <v>-561000</v>
      </c>
      <c r="D27" s="319"/>
      <c r="E27" s="319"/>
      <c r="F27" s="98"/>
      <c r="G27" s="98"/>
      <c r="I27" s="91"/>
    </row>
    <row r="28" spans="2:9" x14ac:dyDescent="0.3">
      <c r="C28" s="92"/>
      <c r="E28" s="77"/>
      <c r="F28" s="78"/>
      <c r="G28" s="92"/>
    </row>
    <row r="29" spans="2:9" s="99" customFormat="1" ht="34.799999999999997" x14ac:dyDescent="0.3">
      <c r="B29" s="100" t="s">
        <v>574</v>
      </c>
      <c r="C29" s="95">
        <f>C21+C25</f>
        <v>625318072</v>
      </c>
      <c r="E29" s="77"/>
      <c r="F29" s="100" t="s">
        <v>575</v>
      </c>
      <c r="G29" s="95">
        <f>G21+G25</f>
        <v>623151550.58999991</v>
      </c>
    </row>
    <row r="30" spans="2:9" x14ac:dyDescent="0.3">
      <c r="C30" s="92"/>
      <c r="E30" s="77"/>
      <c r="F30" s="78"/>
      <c r="G30" s="92"/>
    </row>
    <row r="31" spans="2:9" ht="15.6" x14ac:dyDescent="0.3">
      <c r="B31" s="96" t="s">
        <v>576</v>
      </c>
      <c r="C31" s="319">
        <f>C29-G29</f>
        <v>2166521.4100000858</v>
      </c>
      <c r="D31" s="319"/>
      <c r="E31" s="319"/>
      <c r="F31" s="98"/>
      <c r="G31" s="98"/>
      <c r="I31" s="91"/>
    </row>
    <row r="32" spans="2:9" x14ac:dyDescent="0.3">
      <c r="C32" s="92"/>
      <c r="E32" s="77"/>
      <c r="F32" s="78"/>
      <c r="G32" s="92"/>
    </row>
    <row r="34" spans="1:97" s="99" customFormat="1" ht="34.799999999999997" x14ac:dyDescent="0.3">
      <c r="A34" s="101" t="s">
        <v>528</v>
      </c>
      <c r="B34" s="100" t="s">
        <v>577</v>
      </c>
      <c r="C34" s="95">
        <f>C29+C16</f>
        <v>926549729.59000003</v>
      </c>
      <c r="E34" s="102" t="s">
        <v>281</v>
      </c>
      <c r="F34" s="100" t="s">
        <v>578</v>
      </c>
      <c r="G34" s="95">
        <f>G29+G16</f>
        <v>926549729.17999995</v>
      </c>
      <c r="I34" s="103"/>
    </row>
    <row r="35" spans="1:97" s="99" customFormat="1" ht="17.399999999999999" x14ac:dyDescent="0.3">
      <c r="B35" s="104"/>
      <c r="C35" s="105"/>
      <c r="F35" s="104"/>
      <c r="G35" s="105"/>
    </row>
    <row r="36" spans="1:97" x14ac:dyDescent="0.3">
      <c r="C36" s="92"/>
      <c r="E36" s="77"/>
      <c r="F36" s="78"/>
      <c r="G36" s="92"/>
    </row>
    <row r="38" spans="1:97" s="90" customFormat="1" ht="25.5" customHeight="1" x14ac:dyDescent="0.3"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</row>
    <row r="39" spans="1:97" ht="83.25" customHeight="1" x14ac:dyDescent="0.3">
      <c r="A39" s="79"/>
      <c r="B39" s="7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</row>
    <row r="40" spans="1:97" ht="13.2" x14ac:dyDescent="0.3">
      <c r="A40" s="79"/>
      <c r="B40" s="79"/>
    </row>
    <row r="41" spans="1:97" ht="13.2" x14ac:dyDescent="0.3">
      <c r="A41" s="79"/>
      <c r="B41" s="79"/>
    </row>
    <row r="42" spans="1:97" ht="13.2" x14ac:dyDescent="0.3">
      <c r="A42" s="79"/>
      <c r="B42" s="79"/>
    </row>
    <row r="43" spans="1:97" ht="13.2" x14ac:dyDescent="0.3">
      <c r="A43" s="79"/>
      <c r="B43" s="79"/>
    </row>
    <row r="44" spans="1:97" ht="13.2" x14ac:dyDescent="0.3">
      <c r="A44" s="79"/>
      <c r="B44" s="79"/>
    </row>
    <row r="45" spans="1:97" ht="13.2" x14ac:dyDescent="0.3">
      <c r="A45" s="79"/>
      <c r="B45" s="79"/>
    </row>
    <row r="46" spans="1:97" ht="13.2" x14ac:dyDescent="0.3">
      <c r="A46" s="79"/>
      <c r="B46" s="79"/>
    </row>
    <row r="47" spans="1:97" ht="13.2" x14ac:dyDescent="0.3">
      <c r="A47" s="79"/>
      <c r="B47" s="79"/>
    </row>
    <row r="48" spans="1:97" ht="13.2" x14ac:dyDescent="0.3">
      <c r="A48" s="79"/>
      <c r="B48" s="79"/>
    </row>
    <row r="49" s="79" customFormat="1" ht="13.2" x14ac:dyDescent="0.3"/>
    <row r="50" s="79" customFormat="1" ht="13.2" x14ac:dyDescent="0.3"/>
    <row r="51" s="79" customFormat="1" ht="13.2" x14ac:dyDescent="0.3"/>
    <row r="52" s="79" customFormat="1" ht="13.2" x14ac:dyDescent="0.3"/>
    <row r="53" s="79" customFormat="1" ht="13.2" x14ac:dyDescent="0.3"/>
    <row r="54" s="79" customFormat="1" ht="13.2" x14ac:dyDescent="0.3"/>
    <row r="55" s="79" customFormat="1" ht="13.2" x14ac:dyDescent="0.3"/>
    <row r="56" s="99" customFormat="1" ht="36" customHeight="1" x14ac:dyDescent="0.3"/>
    <row r="57" s="79" customFormat="1" ht="13.2" x14ac:dyDescent="0.3"/>
    <row r="58" s="79" customFormat="1" ht="13.2" x14ac:dyDescent="0.3"/>
    <row r="59" s="79" customFormat="1" ht="13.2" x14ac:dyDescent="0.3"/>
    <row r="60" s="79" customFormat="1" ht="13.2" x14ac:dyDescent="0.3"/>
    <row r="61" s="79" customFormat="1" ht="13.2" x14ac:dyDescent="0.3"/>
    <row r="62" s="91" customFormat="1" ht="13.2" x14ac:dyDescent="0.3"/>
  </sheetData>
  <mergeCells count="6">
    <mergeCell ref="C31:E31"/>
    <mergeCell ref="A2:G2"/>
    <mergeCell ref="A3:G3"/>
    <mergeCell ref="A4:G4"/>
    <mergeCell ref="C23:E23"/>
    <mergeCell ref="C27:E27"/>
  </mergeCells>
  <pageMargins left="0.7" right="0.7" top="0.75" bottom="0.75" header="0.3" footer="0.3"/>
  <pageSetup paperSize="9" scale="48" fitToHeight="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C6464-3E72-49E6-86CA-3F80E2133B96}">
  <sheetPr>
    <pageSetUpPr fitToPage="1"/>
  </sheetPr>
  <dimension ref="A1:AM291"/>
  <sheetViews>
    <sheetView view="pageBreakPreview" topLeftCell="U4" zoomScale="60" zoomScaleNormal="100" workbookViewId="0">
      <selection activeCell="AC2" sqref="AC1:AL1048576"/>
    </sheetView>
  </sheetViews>
  <sheetFormatPr defaultColWidth="8.6640625" defaultRowHeight="15" x14ac:dyDescent="0.25"/>
  <cols>
    <col min="1" max="1" width="8.88671875" style="116" bestFit="1" customWidth="1"/>
    <col min="2" max="2" width="35.6640625" style="141" customWidth="1"/>
    <col min="3" max="3" width="3.6640625" style="116" customWidth="1"/>
    <col min="4" max="4" width="19" style="116" customWidth="1"/>
    <col min="5" max="5" width="19.44140625" style="116" customWidth="1"/>
    <col min="6" max="6" width="18" style="116" customWidth="1"/>
    <col min="7" max="7" width="18.88671875" style="116" customWidth="1"/>
    <col min="8" max="8" width="3.6640625" style="116" customWidth="1"/>
    <col min="9" max="9" width="18.33203125" style="116" customWidth="1"/>
    <col min="10" max="10" width="19.33203125" style="116" customWidth="1"/>
    <col min="11" max="11" width="17.6640625" style="116" customWidth="1"/>
    <col min="12" max="12" width="19.33203125" style="116" customWidth="1"/>
    <col min="13" max="13" width="5.44140625" style="116" customWidth="1"/>
    <col min="14" max="14" width="18.109375" style="116" customWidth="1"/>
    <col min="15" max="15" width="22.44140625" style="116" customWidth="1"/>
    <col min="16" max="17" width="19.33203125" style="116" customWidth="1"/>
    <col min="18" max="18" width="4.88671875" style="116" customWidth="1"/>
    <col min="19" max="19" width="18.109375" style="116" customWidth="1"/>
    <col min="20" max="20" width="22.44140625" style="116" customWidth="1"/>
    <col min="21" max="22" width="19.33203125" style="116" customWidth="1"/>
    <col min="23" max="23" width="3.6640625" style="116" customWidth="1"/>
    <col min="24" max="24" width="18.109375" style="116" customWidth="1"/>
    <col min="25" max="25" width="22.44140625" style="116" customWidth="1"/>
    <col min="26" max="27" width="19.33203125" style="116" customWidth="1"/>
    <col min="28" max="28" width="3.6640625" style="116" customWidth="1"/>
    <col min="29" max="29" width="22.109375" style="116" customWidth="1"/>
    <col min="30" max="30" width="21.88671875" style="116" customWidth="1"/>
    <col min="31" max="32" width="19.33203125" style="116" customWidth="1"/>
    <col min="33" max="33" width="3.6640625" style="116" customWidth="1"/>
    <col min="34" max="37" width="23.5546875" style="116" customWidth="1"/>
    <col min="38" max="38" width="3.6640625" style="116" customWidth="1"/>
    <col min="39" max="39" width="11" style="116" bestFit="1" customWidth="1"/>
    <col min="40" max="16384" width="8.6640625" style="116"/>
  </cols>
  <sheetData>
    <row r="1" spans="1:38" s="115" customFormat="1" ht="29.25" customHeight="1" x14ac:dyDescent="0.4">
      <c r="A1" s="114"/>
      <c r="B1" s="93"/>
      <c r="D1" s="323" t="s">
        <v>622</v>
      </c>
      <c r="E1" s="324"/>
      <c r="F1" s="324"/>
      <c r="G1" s="325"/>
      <c r="I1" s="323" t="s">
        <v>623</v>
      </c>
      <c r="J1" s="324"/>
      <c r="K1" s="324"/>
      <c r="L1" s="325"/>
      <c r="M1" s="294"/>
      <c r="N1" s="323" t="s">
        <v>839</v>
      </c>
      <c r="O1" s="324"/>
      <c r="P1" s="324"/>
      <c r="Q1" s="325"/>
      <c r="R1" s="294"/>
      <c r="S1" s="323" t="s">
        <v>841</v>
      </c>
      <c r="T1" s="324"/>
      <c r="U1" s="324"/>
      <c r="V1" s="325"/>
      <c r="X1" s="323" t="s">
        <v>840</v>
      </c>
      <c r="Y1" s="324"/>
      <c r="Z1" s="324"/>
      <c r="AA1" s="325"/>
      <c r="AC1" s="323" t="s">
        <v>838</v>
      </c>
      <c r="AD1" s="324"/>
      <c r="AE1" s="324"/>
      <c r="AF1" s="325"/>
      <c r="AH1" s="323" t="s">
        <v>609</v>
      </c>
      <c r="AI1" s="324"/>
      <c r="AJ1" s="324"/>
      <c r="AK1" s="325"/>
    </row>
    <row r="2" spans="1:38" ht="21" customHeight="1" x14ac:dyDescent="0.25">
      <c r="A2" s="326" t="s">
        <v>544</v>
      </c>
      <c r="B2" s="327" t="s">
        <v>610</v>
      </c>
      <c r="C2" s="328"/>
      <c r="D2" s="329" t="s">
        <v>611</v>
      </c>
      <c r="E2" s="330" t="s">
        <v>612</v>
      </c>
      <c r="F2" s="330"/>
      <c r="G2" s="331"/>
      <c r="H2" s="328"/>
      <c r="I2" s="329" t="s">
        <v>611</v>
      </c>
      <c r="J2" s="330" t="s">
        <v>612</v>
      </c>
      <c r="K2" s="330"/>
      <c r="L2" s="331"/>
      <c r="M2" s="376"/>
      <c r="N2" s="329" t="s">
        <v>611</v>
      </c>
      <c r="O2" s="330" t="s">
        <v>612</v>
      </c>
      <c r="P2" s="330"/>
      <c r="Q2" s="331"/>
      <c r="R2" s="376"/>
      <c r="S2" s="329" t="s">
        <v>611</v>
      </c>
      <c r="T2" s="330" t="s">
        <v>612</v>
      </c>
      <c r="U2" s="330"/>
      <c r="V2" s="331"/>
      <c r="W2" s="293"/>
      <c r="X2" s="329" t="s">
        <v>611</v>
      </c>
      <c r="Y2" s="330" t="s">
        <v>612</v>
      </c>
      <c r="Z2" s="330"/>
      <c r="AA2" s="331"/>
      <c r="AB2" s="328"/>
      <c r="AC2" s="329" t="s">
        <v>611</v>
      </c>
      <c r="AD2" s="330" t="s">
        <v>612</v>
      </c>
      <c r="AE2" s="330"/>
      <c r="AF2" s="331"/>
      <c r="AG2" s="328"/>
      <c r="AH2" s="329" t="s">
        <v>611</v>
      </c>
      <c r="AI2" s="330" t="s">
        <v>612</v>
      </c>
      <c r="AJ2" s="330"/>
      <c r="AK2" s="331"/>
      <c r="AL2" s="328"/>
    </row>
    <row r="3" spans="1:38" ht="47.25" customHeight="1" x14ac:dyDescent="0.25">
      <c r="A3" s="326"/>
      <c r="B3" s="327"/>
      <c r="C3" s="328"/>
      <c r="D3" s="329"/>
      <c r="E3" s="117" t="s">
        <v>613</v>
      </c>
      <c r="F3" s="117" t="s">
        <v>614</v>
      </c>
      <c r="G3" s="118" t="s">
        <v>615</v>
      </c>
      <c r="H3" s="328"/>
      <c r="I3" s="329"/>
      <c r="J3" s="117" t="s">
        <v>613</v>
      </c>
      <c r="K3" s="117" t="s">
        <v>614</v>
      </c>
      <c r="L3" s="118" t="s">
        <v>615</v>
      </c>
      <c r="M3" s="377"/>
      <c r="N3" s="329"/>
      <c r="O3" s="117" t="s">
        <v>613</v>
      </c>
      <c r="P3" s="117" t="s">
        <v>614</v>
      </c>
      <c r="Q3" s="118" t="s">
        <v>615</v>
      </c>
      <c r="R3" s="377"/>
      <c r="S3" s="329"/>
      <c r="T3" s="117" t="s">
        <v>613</v>
      </c>
      <c r="U3" s="117" t="s">
        <v>614</v>
      </c>
      <c r="V3" s="118" t="s">
        <v>615</v>
      </c>
      <c r="W3" s="293"/>
      <c r="X3" s="329"/>
      <c r="Y3" s="117" t="s">
        <v>613</v>
      </c>
      <c r="Z3" s="117" t="s">
        <v>614</v>
      </c>
      <c r="AA3" s="118" t="s">
        <v>615</v>
      </c>
      <c r="AB3" s="328"/>
      <c r="AC3" s="329"/>
      <c r="AD3" s="117" t="s">
        <v>613</v>
      </c>
      <c r="AE3" s="117" t="s">
        <v>614</v>
      </c>
      <c r="AF3" s="118" t="s">
        <v>615</v>
      </c>
      <c r="AG3" s="328"/>
      <c r="AH3" s="329"/>
      <c r="AI3" s="117" t="s">
        <v>613</v>
      </c>
      <c r="AJ3" s="117" t="s">
        <v>614</v>
      </c>
      <c r="AK3" s="118" t="s">
        <v>615</v>
      </c>
      <c r="AL3" s="328"/>
    </row>
    <row r="4" spans="1:38" ht="30" customHeight="1" x14ac:dyDescent="0.3">
      <c r="A4" s="90" t="s">
        <v>43</v>
      </c>
      <c r="B4" s="93" t="s">
        <v>550</v>
      </c>
      <c r="C4" s="119"/>
      <c r="D4" s="120">
        <f>'Ök. költségvetés'!G8</f>
        <v>153579172</v>
      </c>
      <c r="E4" s="121">
        <f>SUM(D4)</f>
        <v>153579172</v>
      </c>
      <c r="F4" s="121">
        <v>0</v>
      </c>
      <c r="G4" s="122">
        <v>0</v>
      </c>
      <c r="H4" s="123"/>
      <c r="I4" s="120">
        <f>'Hivatal költségvetés'!G8</f>
        <v>79512150</v>
      </c>
      <c r="J4" s="121">
        <f>I4</f>
        <v>79512150</v>
      </c>
      <c r="K4" s="121">
        <v>0</v>
      </c>
      <c r="L4" s="122">
        <v>0</v>
      </c>
      <c r="M4" s="121"/>
      <c r="N4" s="120">
        <f>'Művház költségvetés'!G8</f>
        <v>14390850</v>
      </c>
      <c r="O4" s="121">
        <f>N4</f>
        <v>14390850</v>
      </c>
      <c r="P4" s="121">
        <v>0</v>
      </c>
      <c r="Q4" s="122">
        <v>0</v>
      </c>
      <c r="R4" s="121"/>
      <c r="S4" s="120">
        <f>'Gondozási költségvetés'!C8</f>
        <v>5424000</v>
      </c>
      <c r="T4" s="121">
        <f>S4</f>
        <v>5424000</v>
      </c>
      <c r="U4" s="121">
        <v>0</v>
      </c>
      <c r="V4" s="122">
        <v>0</v>
      </c>
      <c r="W4" s="123"/>
      <c r="X4" s="120">
        <f>'Városgazd költségvetés'!G8</f>
        <v>37084800</v>
      </c>
      <c r="Y4" s="121">
        <f>X4</f>
        <v>37084800</v>
      </c>
      <c r="Z4" s="121">
        <v>0</v>
      </c>
      <c r="AA4" s="122">
        <v>0</v>
      </c>
      <c r="AB4" s="123"/>
      <c r="AC4" s="120">
        <f>'Könyvtár költségvetés'!G8</f>
        <v>9752844</v>
      </c>
      <c r="AD4" s="121">
        <f>AC4</f>
        <v>9752844</v>
      </c>
      <c r="AE4" s="121">
        <v>0</v>
      </c>
      <c r="AF4" s="122">
        <v>0</v>
      </c>
      <c r="AG4" s="123"/>
      <c r="AH4" s="120">
        <f>SUM(AI4:AK4)</f>
        <v>299743816</v>
      </c>
      <c r="AI4" s="121">
        <f>E4+J4+Y4+AD4+T4+O4</f>
        <v>299743816</v>
      </c>
      <c r="AJ4" s="121">
        <f>F4+K4+Z4+AE4</f>
        <v>0</v>
      </c>
      <c r="AK4" s="122">
        <f>G4+L4+AA4+AF4</f>
        <v>0</v>
      </c>
      <c r="AL4" s="124"/>
    </row>
    <row r="5" spans="1:38" ht="30" customHeight="1" x14ac:dyDescent="0.3">
      <c r="A5" s="90" t="s">
        <v>45</v>
      </c>
      <c r="B5" s="93" t="s">
        <v>552</v>
      </c>
      <c r="C5" s="119"/>
      <c r="D5" s="120">
        <f>'Ök. költségvetés'!G9</f>
        <v>20733188</v>
      </c>
      <c r="E5" s="121">
        <f t="shared" ref="E5:E36" si="0">SUM(D5)</f>
        <v>20733188</v>
      </c>
      <c r="F5" s="121">
        <v>0</v>
      </c>
      <c r="G5" s="122">
        <v>0</v>
      </c>
      <c r="H5" s="123"/>
      <c r="I5" s="120">
        <f>'Hivatal költségvetés'!G9</f>
        <v>10736928.25</v>
      </c>
      <c r="J5" s="121">
        <f t="shared" ref="J5:J36" si="1">I5</f>
        <v>10736928.25</v>
      </c>
      <c r="K5" s="121">
        <v>0</v>
      </c>
      <c r="L5" s="122">
        <v>0</v>
      </c>
      <c r="M5" s="121"/>
      <c r="N5" s="120">
        <f>'Művház költségvetés'!G9</f>
        <v>1898684.25</v>
      </c>
      <c r="O5" s="121">
        <f t="shared" ref="O5:O36" si="2">N5</f>
        <v>1898684.25</v>
      </c>
      <c r="P5" s="121">
        <v>0</v>
      </c>
      <c r="Q5" s="122">
        <v>0</v>
      </c>
      <c r="R5" s="121"/>
      <c r="S5" s="120">
        <f>'Gondozási költségvetés'!C9</f>
        <v>0</v>
      </c>
      <c r="T5" s="121">
        <f t="shared" ref="T5:T36" si="3">S5</f>
        <v>0</v>
      </c>
      <c r="U5" s="121">
        <v>0</v>
      </c>
      <c r="V5" s="122">
        <v>0</v>
      </c>
      <c r="W5" s="123"/>
      <c r="X5" s="120">
        <f>'Városgazd költségvetés'!G9</f>
        <v>5360153</v>
      </c>
      <c r="Y5" s="121">
        <f t="shared" ref="Y5:Y36" si="4">X5</f>
        <v>5360153</v>
      </c>
      <c r="Z5" s="121">
        <v>0</v>
      </c>
      <c r="AA5" s="122">
        <v>0</v>
      </c>
      <c r="AB5" s="123"/>
      <c r="AC5" s="120">
        <f>'Könyvtár költségvetés'!G9</f>
        <v>1285040.22</v>
      </c>
      <c r="AD5" s="121">
        <f t="shared" ref="AD5:AD36" si="5">AC5</f>
        <v>1285040.22</v>
      </c>
      <c r="AE5" s="121">
        <v>0</v>
      </c>
      <c r="AF5" s="122">
        <v>0</v>
      </c>
      <c r="AG5" s="123"/>
      <c r="AH5" s="120">
        <f t="shared" ref="AH5:AH17" si="6">SUM(AI5:AK5)</f>
        <v>40013993.719999999</v>
      </c>
      <c r="AI5" s="121">
        <f t="shared" ref="AI5:AI36" si="7">E5+J5+Y5+AD5+T5+O5</f>
        <v>40013993.719999999</v>
      </c>
      <c r="AJ5" s="121">
        <f>F5+K5+Z5+AE5</f>
        <v>0</v>
      </c>
      <c r="AK5" s="122">
        <f>G5+L5+AA5+AF5</f>
        <v>0</v>
      </c>
      <c r="AL5" s="124"/>
    </row>
    <row r="6" spans="1:38" ht="30" customHeight="1" x14ac:dyDescent="0.3">
      <c r="A6" s="90" t="s">
        <v>95</v>
      </c>
      <c r="B6" s="93" t="s">
        <v>554</v>
      </c>
      <c r="C6" s="119"/>
      <c r="D6" s="120">
        <f>'Ök. költségvetés'!G10</f>
        <v>76572655</v>
      </c>
      <c r="E6" s="121">
        <f t="shared" si="0"/>
        <v>76572655</v>
      </c>
      <c r="F6" s="121">
        <v>0</v>
      </c>
      <c r="G6" s="122">
        <v>0</v>
      </c>
      <c r="H6" s="123"/>
      <c r="I6" s="120">
        <f>'Hivatal költségvetés'!G10</f>
        <v>7850000</v>
      </c>
      <c r="J6" s="121">
        <f t="shared" si="1"/>
        <v>7850000</v>
      </c>
      <c r="K6" s="121">
        <v>0</v>
      </c>
      <c r="L6" s="122">
        <v>0</v>
      </c>
      <c r="M6" s="121"/>
      <c r="N6" s="120">
        <f>'Művház költségvetés'!G10</f>
        <v>3640000</v>
      </c>
      <c r="O6" s="121">
        <f t="shared" si="2"/>
        <v>3640000</v>
      </c>
      <c r="P6" s="121">
        <v>0</v>
      </c>
      <c r="Q6" s="122">
        <v>0</v>
      </c>
      <c r="R6" s="121"/>
      <c r="S6" s="120">
        <f>'Gondozási költségvetés'!C10</f>
        <v>0</v>
      </c>
      <c r="T6" s="121">
        <f t="shared" si="3"/>
        <v>0</v>
      </c>
      <c r="U6" s="121">
        <v>0</v>
      </c>
      <c r="V6" s="122">
        <v>0</v>
      </c>
      <c r="W6" s="123"/>
      <c r="X6" s="120">
        <f>'Városgazd költségvetés'!G10</f>
        <v>15074000</v>
      </c>
      <c r="Y6" s="121">
        <f t="shared" si="4"/>
        <v>15074000</v>
      </c>
      <c r="Z6" s="121">
        <v>0</v>
      </c>
      <c r="AA6" s="122">
        <v>0</v>
      </c>
      <c r="AB6" s="123"/>
      <c r="AC6" s="120">
        <f>'Könyvtár költségvetés'!G10</f>
        <v>1310000</v>
      </c>
      <c r="AD6" s="121">
        <f t="shared" si="5"/>
        <v>1310000</v>
      </c>
      <c r="AE6" s="121">
        <v>0</v>
      </c>
      <c r="AF6" s="122">
        <v>0</v>
      </c>
      <c r="AG6" s="123"/>
      <c r="AH6" s="120">
        <f t="shared" si="6"/>
        <v>104446655</v>
      </c>
      <c r="AI6" s="121">
        <f t="shared" si="7"/>
        <v>104446655</v>
      </c>
      <c r="AJ6" s="121">
        <f>F6+K6+Z6+AE6</f>
        <v>0</v>
      </c>
      <c r="AK6" s="122">
        <f>G6+L6+AA6+AF6</f>
        <v>0</v>
      </c>
      <c r="AL6" s="124"/>
    </row>
    <row r="7" spans="1:38" ht="30" customHeight="1" x14ac:dyDescent="0.3">
      <c r="A7" s="90" t="s">
        <v>113</v>
      </c>
      <c r="B7" s="93" t="s">
        <v>556</v>
      </c>
      <c r="C7" s="119"/>
      <c r="D7" s="120">
        <f>'Ök. költségvetés'!G11</f>
        <v>11300000</v>
      </c>
      <c r="E7" s="121">
        <f t="shared" si="0"/>
        <v>11300000</v>
      </c>
      <c r="F7" s="121">
        <v>0</v>
      </c>
      <c r="G7" s="122">
        <v>0</v>
      </c>
      <c r="H7" s="123"/>
      <c r="I7" s="120">
        <f>'Hivatal költségvetés'!G11</f>
        <v>0</v>
      </c>
      <c r="J7" s="121">
        <f t="shared" si="1"/>
        <v>0</v>
      </c>
      <c r="K7" s="121">
        <v>0</v>
      </c>
      <c r="L7" s="122">
        <v>0</v>
      </c>
      <c r="M7" s="121"/>
      <c r="N7" s="120">
        <f>'Művház költségvetés'!G11</f>
        <v>0</v>
      </c>
      <c r="O7" s="121">
        <f t="shared" si="2"/>
        <v>0</v>
      </c>
      <c r="P7" s="121">
        <v>0</v>
      </c>
      <c r="Q7" s="122">
        <v>0</v>
      </c>
      <c r="R7" s="121"/>
      <c r="S7" s="120">
        <f>'Gondozási költségvetés'!C11</f>
        <v>28190000</v>
      </c>
      <c r="T7" s="121">
        <f t="shared" si="3"/>
        <v>28190000</v>
      </c>
      <c r="U7" s="121">
        <v>0</v>
      </c>
      <c r="V7" s="122">
        <v>0</v>
      </c>
      <c r="W7" s="123"/>
      <c r="X7" s="120">
        <f>'Városgazd költségvetés'!G11</f>
        <v>0</v>
      </c>
      <c r="Y7" s="121">
        <f t="shared" si="4"/>
        <v>0</v>
      </c>
      <c r="Z7" s="121">
        <v>0</v>
      </c>
      <c r="AA7" s="122">
        <v>0</v>
      </c>
      <c r="AB7" s="123"/>
      <c r="AC7" s="120">
        <f>'Könyvtár költségvetés'!G11</f>
        <v>0</v>
      </c>
      <c r="AD7" s="121">
        <f t="shared" si="5"/>
        <v>0</v>
      </c>
      <c r="AE7" s="121">
        <v>0</v>
      </c>
      <c r="AF7" s="122">
        <v>0</v>
      </c>
      <c r="AG7" s="123"/>
      <c r="AH7" s="120">
        <f t="shared" si="6"/>
        <v>39490000</v>
      </c>
      <c r="AI7" s="121">
        <f t="shared" si="7"/>
        <v>39490000</v>
      </c>
      <c r="AJ7" s="121">
        <f>F7+K7+Z7+AE7</f>
        <v>0</v>
      </c>
      <c r="AK7" s="122">
        <f>G7+L7+AA7+AF7</f>
        <v>0</v>
      </c>
      <c r="AL7" s="124"/>
    </row>
    <row r="8" spans="1:38" ht="30" customHeight="1" x14ac:dyDescent="0.3">
      <c r="A8" s="90" t="s">
        <v>147</v>
      </c>
      <c r="B8" s="93" t="s">
        <v>558</v>
      </c>
      <c r="C8" s="119"/>
      <c r="D8" s="120">
        <f>'Ök. költségvetés'!G12</f>
        <v>8452528</v>
      </c>
      <c r="E8" s="121">
        <f t="shared" si="0"/>
        <v>8452528</v>
      </c>
      <c r="F8" s="121">
        <v>0</v>
      </c>
      <c r="G8" s="122">
        <v>0</v>
      </c>
      <c r="H8" s="123"/>
      <c r="I8" s="120">
        <f>'Hivatal költségvetés'!G12</f>
        <v>0</v>
      </c>
      <c r="J8" s="121">
        <f t="shared" si="1"/>
        <v>0</v>
      </c>
      <c r="K8" s="121">
        <v>0</v>
      </c>
      <c r="L8" s="122">
        <v>0</v>
      </c>
      <c r="M8" s="121"/>
      <c r="N8" s="120">
        <f>'Művház költségvetés'!G12</f>
        <v>0</v>
      </c>
      <c r="O8" s="121">
        <f t="shared" si="2"/>
        <v>0</v>
      </c>
      <c r="P8" s="121">
        <v>0</v>
      </c>
      <c r="Q8" s="122">
        <v>0</v>
      </c>
      <c r="R8" s="121"/>
      <c r="S8" s="120">
        <f>'Gondozási költségvetés'!C12</f>
        <v>0</v>
      </c>
      <c r="T8" s="121">
        <f t="shared" si="3"/>
        <v>0</v>
      </c>
      <c r="U8" s="121">
        <v>0</v>
      </c>
      <c r="V8" s="122">
        <v>0</v>
      </c>
      <c r="W8" s="123"/>
      <c r="X8" s="120">
        <f>'Városgazd költségvetés'!G12</f>
        <v>0</v>
      </c>
      <c r="Y8" s="121">
        <f t="shared" si="4"/>
        <v>0</v>
      </c>
      <c r="Z8" s="121">
        <v>0</v>
      </c>
      <c r="AA8" s="122">
        <v>0</v>
      </c>
      <c r="AB8" s="123"/>
      <c r="AC8" s="120">
        <f>'Könyvtár költségvetés'!G12</f>
        <v>0</v>
      </c>
      <c r="AD8" s="121">
        <f t="shared" si="5"/>
        <v>0</v>
      </c>
      <c r="AE8" s="121">
        <v>0</v>
      </c>
      <c r="AF8" s="122">
        <v>0</v>
      </c>
      <c r="AG8" s="123"/>
      <c r="AH8" s="120">
        <f t="shared" si="6"/>
        <v>8452528</v>
      </c>
      <c r="AI8" s="121">
        <f t="shared" si="7"/>
        <v>8452528</v>
      </c>
      <c r="AJ8" s="121">
        <f>F8+K8+Z8+AE8</f>
        <v>0</v>
      </c>
      <c r="AK8" s="122">
        <f>G8+L8+AA8+AF8</f>
        <v>0</v>
      </c>
      <c r="AL8" s="124"/>
    </row>
    <row r="9" spans="1:38" ht="30" customHeight="1" x14ac:dyDescent="0.3">
      <c r="A9" s="90" t="s">
        <v>163</v>
      </c>
      <c r="B9" s="93" t="s">
        <v>560</v>
      </c>
      <c r="C9" s="119"/>
      <c r="D9" s="120">
        <f>'Ök. költségvetés'!G13</f>
        <v>6681000</v>
      </c>
      <c r="E9" s="121">
        <f t="shared" si="0"/>
        <v>6681000</v>
      </c>
      <c r="F9" s="121">
        <v>0</v>
      </c>
      <c r="G9" s="122">
        <v>0</v>
      </c>
      <c r="H9" s="123"/>
      <c r="I9" s="120">
        <f>'Hivatal költségvetés'!G13</f>
        <v>0</v>
      </c>
      <c r="J9" s="121">
        <f t="shared" si="1"/>
        <v>0</v>
      </c>
      <c r="K9" s="121">
        <v>0</v>
      </c>
      <c r="L9" s="122">
        <v>0</v>
      </c>
      <c r="M9" s="121"/>
      <c r="N9" s="120">
        <f>'Művház költségvetés'!G13</f>
        <v>0</v>
      </c>
      <c r="O9" s="121">
        <f t="shared" si="2"/>
        <v>0</v>
      </c>
      <c r="P9" s="121">
        <v>0</v>
      </c>
      <c r="Q9" s="122">
        <v>0</v>
      </c>
      <c r="R9" s="121"/>
      <c r="S9" s="120">
        <f>'Gondozási költségvetés'!C13</f>
        <v>0</v>
      </c>
      <c r="T9" s="121">
        <f t="shared" si="3"/>
        <v>0</v>
      </c>
      <c r="U9" s="121">
        <v>0</v>
      </c>
      <c r="V9" s="122">
        <v>0</v>
      </c>
      <c r="W9" s="123"/>
      <c r="X9" s="120">
        <f>'Városgazd költségvetés'!G13</f>
        <v>0</v>
      </c>
      <c r="Y9" s="121">
        <f t="shared" si="4"/>
        <v>0</v>
      </c>
      <c r="Z9" s="121">
        <v>0</v>
      </c>
      <c r="AA9" s="122">
        <v>0</v>
      </c>
      <c r="AB9" s="123"/>
      <c r="AC9" s="120">
        <f>'Könyvtár költségvetés'!G13</f>
        <v>0</v>
      </c>
      <c r="AD9" s="121">
        <f t="shared" si="5"/>
        <v>0</v>
      </c>
      <c r="AE9" s="121">
        <v>0</v>
      </c>
      <c r="AF9" s="122">
        <v>0</v>
      </c>
      <c r="AG9" s="123"/>
      <c r="AH9" s="120">
        <f t="shared" si="6"/>
        <v>6681000</v>
      </c>
      <c r="AI9" s="121">
        <f t="shared" si="7"/>
        <v>6681000</v>
      </c>
      <c r="AJ9" s="121">
        <f>F9+K9+Z9+AE9</f>
        <v>0</v>
      </c>
      <c r="AK9" s="122">
        <f>G9+L9+AA9+AF9</f>
        <v>0</v>
      </c>
      <c r="AL9" s="124"/>
    </row>
    <row r="10" spans="1:38" ht="30" customHeight="1" x14ac:dyDescent="0.3">
      <c r="A10" s="90" t="s">
        <v>173</v>
      </c>
      <c r="B10" s="93" t="s">
        <v>562</v>
      </c>
      <c r="C10" s="119"/>
      <c r="D10" s="120">
        <f>'Ök. költségvetés'!G14</f>
        <v>5080000</v>
      </c>
      <c r="E10" s="121">
        <f t="shared" si="0"/>
        <v>5080000</v>
      </c>
      <c r="F10" s="121">
        <v>0</v>
      </c>
      <c r="G10" s="122">
        <v>0</v>
      </c>
      <c r="H10" s="123"/>
      <c r="I10" s="120">
        <f>'Hivatal költségvetés'!G14</f>
        <v>0</v>
      </c>
      <c r="J10" s="121">
        <f t="shared" si="1"/>
        <v>0</v>
      </c>
      <c r="K10" s="121">
        <v>0</v>
      </c>
      <c r="L10" s="122">
        <v>0</v>
      </c>
      <c r="M10" s="121"/>
      <c r="N10" s="120">
        <f>'Művház költségvetés'!G14</f>
        <v>0</v>
      </c>
      <c r="O10" s="121">
        <f t="shared" si="2"/>
        <v>0</v>
      </c>
      <c r="P10" s="121">
        <v>0</v>
      </c>
      <c r="Q10" s="122">
        <v>0</v>
      </c>
      <c r="R10" s="121"/>
      <c r="S10" s="120">
        <f>'Gondozási költségvetés'!C14</f>
        <v>0</v>
      </c>
      <c r="T10" s="121">
        <f t="shared" si="3"/>
        <v>0</v>
      </c>
      <c r="U10" s="121">
        <v>0</v>
      </c>
      <c r="V10" s="122">
        <v>0</v>
      </c>
      <c r="W10" s="123"/>
      <c r="X10" s="120">
        <f>'Városgazd költségvetés'!G14</f>
        <v>0</v>
      </c>
      <c r="Y10" s="121">
        <f t="shared" si="4"/>
        <v>0</v>
      </c>
      <c r="Z10" s="121">
        <v>0</v>
      </c>
      <c r="AA10" s="122">
        <v>0</v>
      </c>
      <c r="AB10" s="123"/>
      <c r="AC10" s="120">
        <f>'Könyvtár költségvetés'!G14</f>
        <v>0</v>
      </c>
      <c r="AD10" s="121">
        <f t="shared" si="5"/>
        <v>0</v>
      </c>
      <c r="AE10" s="121">
        <v>0</v>
      </c>
      <c r="AF10" s="122">
        <v>0</v>
      </c>
      <c r="AG10" s="123"/>
      <c r="AH10" s="120">
        <f t="shared" si="6"/>
        <v>5080000</v>
      </c>
      <c r="AI10" s="121">
        <f t="shared" si="7"/>
        <v>5080000</v>
      </c>
      <c r="AJ10" s="121">
        <f>F10+K10+Z10+AE10</f>
        <v>0</v>
      </c>
      <c r="AK10" s="122">
        <f>G10+L10+AA10+AF10</f>
        <v>0</v>
      </c>
      <c r="AL10" s="124"/>
    </row>
    <row r="11" spans="1:38" ht="30" customHeight="1" x14ac:dyDescent="0.3">
      <c r="A11" s="90" t="s">
        <v>193</v>
      </c>
      <c r="B11" s="93" t="s">
        <v>563</v>
      </c>
      <c r="C11" s="119"/>
      <c r="D11" s="120">
        <f>'Ök. költségvetés'!G15</f>
        <v>0</v>
      </c>
      <c r="E11" s="121">
        <f t="shared" si="0"/>
        <v>0</v>
      </c>
      <c r="F11" s="121">
        <v>0</v>
      </c>
      <c r="G11" s="122">
        <v>0</v>
      </c>
      <c r="H11" s="123"/>
      <c r="I11" s="120">
        <f>'Hivatal költségvetés'!G15</f>
        <v>0</v>
      </c>
      <c r="J11" s="121">
        <f t="shared" si="1"/>
        <v>0</v>
      </c>
      <c r="K11" s="121">
        <v>0</v>
      </c>
      <c r="L11" s="122">
        <v>0</v>
      </c>
      <c r="M11" s="121"/>
      <c r="N11" s="120">
        <f>'Művház költségvetés'!G15</f>
        <v>0</v>
      </c>
      <c r="O11" s="121">
        <f t="shared" si="2"/>
        <v>0</v>
      </c>
      <c r="P11" s="121">
        <v>0</v>
      </c>
      <c r="Q11" s="122">
        <v>0</v>
      </c>
      <c r="R11" s="121"/>
      <c r="S11" s="120">
        <f>'Gondozási költségvetés'!C15</f>
        <v>0</v>
      </c>
      <c r="T11" s="121">
        <f t="shared" si="3"/>
        <v>0</v>
      </c>
      <c r="U11" s="121">
        <v>0</v>
      </c>
      <c r="V11" s="122">
        <v>0</v>
      </c>
      <c r="W11" s="123"/>
      <c r="X11" s="120">
        <f>'Városgazd költségvetés'!G15</f>
        <v>0</v>
      </c>
      <c r="Y11" s="121">
        <f t="shared" si="4"/>
        <v>0</v>
      </c>
      <c r="Z11" s="121">
        <v>0</v>
      </c>
      <c r="AA11" s="122">
        <v>0</v>
      </c>
      <c r="AB11" s="123"/>
      <c r="AC11" s="120">
        <f>'Könyvtár költségvetés'!G15</f>
        <v>0</v>
      </c>
      <c r="AD11" s="121">
        <f t="shared" si="5"/>
        <v>0</v>
      </c>
      <c r="AE11" s="121">
        <v>0</v>
      </c>
      <c r="AF11" s="122">
        <v>0</v>
      </c>
      <c r="AG11" s="123"/>
      <c r="AH11" s="120">
        <f t="shared" si="6"/>
        <v>0</v>
      </c>
      <c r="AI11" s="121">
        <f t="shared" si="7"/>
        <v>0</v>
      </c>
      <c r="AJ11" s="121">
        <f>F11+K11+Z11+AE11</f>
        <v>0</v>
      </c>
      <c r="AK11" s="122">
        <f>G11+L11+AA11+AF11</f>
        <v>0</v>
      </c>
      <c r="AL11" s="124"/>
    </row>
    <row r="12" spans="1:38" ht="9.9" customHeight="1" x14ac:dyDescent="0.3">
      <c r="A12" s="77"/>
      <c r="B12" s="78"/>
      <c r="C12" s="125"/>
      <c r="D12" s="120"/>
      <c r="E12" s="121">
        <f t="shared" si="0"/>
        <v>0</v>
      </c>
      <c r="F12" s="121"/>
      <c r="G12" s="122"/>
      <c r="H12" s="125"/>
      <c r="I12" s="120"/>
      <c r="J12" s="121">
        <f t="shared" si="1"/>
        <v>0</v>
      </c>
      <c r="K12" s="121"/>
      <c r="L12" s="122"/>
      <c r="M12" s="121"/>
      <c r="N12" s="120"/>
      <c r="O12" s="121">
        <f t="shared" si="2"/>
        <v>0</v>
      </c>
      <c r="P12" s="121"/>
      <c r="Q12" s="122"/>
      <c r="R12" s="121"/>
      <c r="S12" s="120"/>
      <c r="T12" s="121">
        <f t="shared" si="3"/>
        <v>0</v>
      </c>
      <c r="U12" s="121"/>
      <c r="V12" s="122"/>
      <c r="W12" s="125"/>
      <c r="X12" s="120"/>
      <c r="Y12" s="121">
        <f t="shared" si="4"/>
        <v>0</v>
      </c>
      <c r="Z12" s="121"/>
      <c r="AA12" s="122"/>
      <c r="AB12" s="125"/>
      <c r="AC12" s="120"/>
      <c r="AD12" s="121">
        <f t="shared" si="5"/>
        <v>0</v>
      </c>
      <c r="AE12" s="121"/>
      <c r="AF12" s="122"/>
      <c r="AG12" s="125"/>
      <c r="AH12" s="120"/>
      <c r="AI12" s="121">
        <f t="shared" si="7"/>
        <v>0</v>
      </c>
      <c r="AJ12" s="121"/>
      <c r="AK12" s="122"/>
      <c r="AL12" s="126"/>
    </row>
    <row r="13" spans="1:38" ht="30" customHeight="1" x14ac:dyDescent="0.3">
      <c r="A13" s="77"/>
      <c r="B13" s="127" t="s">
        <v>616</v>
      </c>
      <c r="C13" s="119"/>
      <c r="D13" s="120">
        <f>D4+D5+D6+D7+D8</f>
        <v>270637543</v>
      </c>
      <c r="E13" s="121">
        <f t="shared" si="0"/>
        <v>270637543</v>
      </c>
      <c r="F13" s="121">
        <v>0</v>
      </c>
      <c r="G13" s="122">
        <v>0</v>
      </c>
      <c r="H13" s="123"/>
      <c r="I13" s="120">
        <f>I4+I5+I6+I7+I8</f>
        <v>98099078.25</v>
      </c>
      <c r="J13" s="121">
        <f t="shared" si="1"/>
        <v>98099078.25</v>
      </c>
      <c r="K13" s="121">
        <v>0</v>
      </c>
      <c r="L13" s="122">
        <v>0</v>
      </c>
      <c r="M13" s="121"/>
      <c r="N13" s="120">
        <f>N4+N5+N6+N7</f>
        <v>19929534.25</v>
      </c>
      <c r="O13" s="121">
        <f t="shared" si="2"/>
        <v>19929534.25</v>
      </c>
      <c r="P13" s="121">
        <v>0</v>
      </c>
      <c r="Q13" s="122">
        <v>0</v>
      </c>
      <c r="R13" s="121"/>
      <c r="S13" s="120">
        <f>S4+S5+S6+S7</f>
        <v>33614000</v>
      </c>
      <c r="T13" s="121">
        <f t="shared" si="3"/>
        <v>33614000</v>
      </c>
      <c r="U13" s="121">
        <v>0</v>
      </c>
      <c r="V13" s="122">
        <v>0</v>
      </c>
      <c r="W13" s="123"/>
      <c r="X13" s="120">
        <f>X4+X5+X6+X7</f>
        <v>57518953</v>
      </c>
      <c r="Y13" s="121">
        <f t="shared" si="4"/>
        <v>57518953</v>
      </c>
      <c r="Z13" s="121">
        <v>0</v>
      </c>
      <c r="AA13" s="122">
        <v>0</v>
      </c>
      <c r="AB13" s="123"/>
      <c r="AC13" s="120">
        <f>AC4+AC5+AC6+AC7</f>
        <v>12347884.220000001</v>
      </c>
      <c r="AD13" s="121">
        <f t="shared" si="5"/>
        <v>12347884.220000001</v>
      </c>
      <c r="AE13" s="121">
        <v>0</v>
      </c>
      <c r="AF13" s="122">
        <v>0</v>
      </c>
      <c r="AG13" s="123"/>
      <c r="AH13" s="120">
        <f t="shared" ref="AH13" si="8">SUM(AI13:AK13)</f>
        <v>492146992.72000003</v>
      </c>
      <c r="AI13" s="121">
        <f t="shared" si="7"/>
        <v>492146992.72000003</v>
      </c>
      <c r="AJ13" s="121">
        <f>F13+K13+Z13+AE13</f>
        <v>0</v>
      </c>
      <c r="AK13" s="122">
        <f>G13+L13+AA13+AF13</f>
        <v>0</v>
      </c>
      <c r="AL13" s="124"/>
    </row>
    <row r="14" spans="1:38" ht="9.9" customHeight="1" x14ac:dyDescent="0.3">
      <c r="A14" s="77"/>
      <c r="B14" s="78"/>
      <c r="C14" s="125"/>
      <c r="D14" s="120"/>
      <c r="E14" s="121">
        <f t="shared" si="0"/>
        <v>0</v>
      </c>
      <c r="F14" s="121"/>
      <c r="G14" s="122"/>
      <c r="H14" s="125"/>
      <c r="I14" s="120"/>
      <c r="J14" s="121">
        <f t="shared" si="1"/>
        <v>0</v>
      </c>
      <c r="K14" s="121"/>
      <c r="L14" s="122"/>
      <c r="M14" s="121"/>
      <c r="N14" s="120"/>
      <c r="O14" s="121">
        <f t="shared" si="2"/>
        <v>0</v>
      </c>
      <c r="P14" s="121"/>
      <c r="Q14" s="122"/>
      <c r="R14" s="121"/>
      <c r="S14" s="120"/>
      <c r="T14" s="121">
        <f t="shared" si="3"/>
        <v>0</v>
      </c>
      <c r="U14" s="121"/>
      <c r="V14" s="122"/>
      <c r="W14" s="125"/>
      <c r="X14" s="120"/>
      <c r="Y14" s="121">
        <f t="shared" si="4"/>
        <v>0</v>
      </c>
      <c r="Z14" s="121"/>
      <c r="AA14" s="122"/>
      <c r="AB14" s="125"/>
      <c r="AC14" s="120"/>
      <c r="AD14" s="121">
        <f t="shared" si="5"/>
        <v>0</v>
      </c>
      <c r="AE14" s="121"/>
      <c r="AF14" s="122"/>
      <c r="AG14" s="125"/>
      <c r="AH14" s="120"/>
      <c r="AI14" s="121">
        <f t="shared" si="7"/>
        <v>0</v>
      </c>
      <c r="AJ14" s="121"/>
      <c r="AK14" s="122"/>
      <c r="AL14" s="126"/>
    </row>
    <row r="15" spans="1:38" ht="30" customHeight="1" x14ac:dyDescent="0.3">
      <c r="A15" s="77"/>
      <c r="B15" s="127" t="s">
        <v>617</v>
      </c>
      <c r="C15" s="119"/>
      <c r="D15" s="120">
        <f>D9+D10+D11</f>
        <v>11761000</v>
      </c>
      <c r="E15" s="121">
        <f t="shared" si="0"/>
        <v>11761000</v>
      </c>
      <c r="F15" s="121">
        <v>0</v>
      </c>
      <c r="G15" s="122">
        <v>0</v>
      </c>
      <c r="H15" s="123"/>
      <c r="I15" s="120">
        <f>I9+I10+I11</f>
        <v>0</v>
      </c>
      <c r="J15" s="121">
        <f t="shared" si="1"/>
        <v>0</v>
      </c>
      <c r="K15" s="121">
        <v>0</v>
      </c>
      <c r="L15" s="122">
        <v>0</v>
      </c>
      <c r="M15" s="121"/>
      <c r="N15" s="120">
        <f>N9+N10+N11</f>
        <v>0</v>
      </c>
      <c r="O15" s="121">
        <f t="shared" si="2"/>
        <v>0</v>
      </c>
      <c r="P15" s="121">
        <v>0</v>
      </c>
      <c r="Q15" s="122">
        <v>0</v>
      </c>
      <c r="R15" s="121"/>
      <c r="S15" s="120">
        <f>S9+S10+S11</f>
        <v>0</v>
      </c>
      <c r="T15" s="121">
        <f t="shared" si="3"/>
        <v>0</v>
      </c>
      <c r="U15" s="121">
        <v>0</v>
      </c>
      <c r="V15" s="122">
        <v>0</v>
      </c>
      <c r="W15" s="123"/>
      <c r="X15" s="120">
        <f>X9+X10+X11</f>
        <v>0</v>
      </c>
      <c r="Y15" s="121">
        <f t="shared" si="4"/>
        <v>0</v>
      </c>
      <c r="Z15" s="121">
        <v>0</v>
      </c>
      <c r="AA15" s="122">
        <v>0</v>
      </c>
      <c r="AB15" s="123"/>
      <c r="AC15" s="120">
        <f>AC9+AC10+AC11</f>
        <v>0</v>
      </c>
      <c r="AD15" s="121">
        <f t="shared" si="5"/>
        <v>0</v>
      </c>
      <c r="AE15" s="121">
        <v>0</v>
      </c>
      <c r="AF15" s="122">
        <v>0</v>
      </c>
      <c r="AG15" s="123"/>
      <c r="AH15" s="120">
        <f t="shared" ref="AH15" si="9">SUM(AI15:AK15)</f>
        <v>11761000</v>
      </c>
      <c r="AI15" s="121">
        <f t="shared" si="7"/>
        <v>11761000</v>
      </c>
      <c r="AJ15" s="121">
        <f>F15+K15+Z15+AE15</f>
        <v>0</v>
      </c>
      <c r="AK15" s="122">
        <f>G15+L15+AA15+AF15</f>
        <v>0</v>
      </c>
      <c r="AL15" s="124"/>
    </row>
    <row r="16" spans="1:38" ht="9.9" customHeight="1" x14ac:dyDescent="0.3">
      <c r="A16" s="77"/>
      <c r="B16" s="78"/>
      <c r="C16" s="125"/>
      <c r="D16" s="120">
        <f>'Ök. költségvetés'!G20</f>
        <v>0</v>
      </c>
      <c r="E16" s="121">
        <f t="shared" si="0"/>
        <v>0</v>
      </c>
      <c r="F16" s="121"/>
      <c r="G16" s="122"/>
      <c r="H16" s="125"/>
      <c r="I16" s="120"/>
      <c r="J16" s="121">
        <f t="shared" si="1"/>
        <v>0</v>
      </c>
      <c r="K16" s="121"/>
      <c r="L16" s="122"/>
      <c r="M16" s="121"/>
      <c r="N16" s="120"/>
      <c r="O16" s="121">
        <f t="shared" si="2"/>
        <v>0</v>
      </c>
      <c r="P16" s="121"/>
      <c r="Q16" s="122"/>
      <c r="R16" s="121"/>
      <c r="S16" s="120"/>
      <c r="T16" s="121">
        <f t="shared" si="3"/>
        <v>0</v>
      </c>
      <c r="U16" s="121"/>
      <c r="V16" s="122"/>
      <c r="W16" s="125"/>
      <c r="X16" s="120"/>
      <c r="Y16" s="121">
        <f t="shared" si="4"/>
        <v>0</v>
      </c>
      <c r="Z16" s="121"/>
      <c r="AA16" s="122"/>
      <c r="AB16" s="125"/>
      <c r="AC16" s="120"/>
      <c r="AD16" s="121">
        <f t="shared" si="5"/>
        <v>0</v>
      </c>
      <c r="AE16" s="121"/>
      <c r="AF16" s="122"/>
      <c r="AG16" s="125"/>
      <c r="AH16" s="120"/>
      <c r="AI16" s="121">
        <f t="shared" si="7"/>
        <v>0</v>
      </c>
      <c r="AJ16" s="121"/>
      <c r="AK16" s="122"/>
      <c r="AL16" s="126"/>
    </row>
    <row r="17" spans="1:39" ht="30" customHeight="1" x14ac:dyDescent="0.3">
      <c r="A17" s="90" t="s">
        <v>278</v>
      </c>
      <c r="B17" s="93" t="s">
        <v>565</v>
      </c>
      <c r="C17" s="119"/>
      <c r="D17" s="120">
        <f>'Ök. költségvetés'!G16</f>
        <v>303398178.59000003</v>
      </c>
      <c r="E17" s="121">
        <f t="shared" si="0"/>
        <v>303398178.59000003</v>
      </c>
      <c r="F17" s="121">
        <v>0</v>
      </c>
      <c r="G17" s="122">
        <v>0</v>
      </c>
      <c r="H17" s="123"/>
      <c r="I17" s="120">
        <f>'Hivatal költségvetés'!G16</f>
        <v>0</v>
      </c>
      <c r="J17" s="121">
        <f t="shared" si="1"/>
        <v>0</v>
      </c>
      <c r="K17" s="121">
        <v>0</v>
      </c>
      <c r="L17" s="122">
        <v>0</v>
      </c>
      <c r="M17" s="121"/>
      <c r="N17" s="120">
        <f>'Művház költségvetés'!G16</f>
        <v>0</v>
      </c>
      <c r="O17" s="121">
        <f t="shared" si="2"/>
        <v>0</v>
      </c>
      <c r="P17" s="121">
        <v>0</v>
      </c>
      <c r="Q17" s="122">
        <v>0</v>
      </c>
      <c r="R17" s="121"/>
      <c r="S17" s="120">
        <f>'Gondozási költségvetés'!C16</f>
        <v>119243557.87</v>
      </c>
      <c r="T17" s="121">
        <f t="shared" si="3"/>
        <v>119243557.87</v>
      </c>
      <c r="U17" s="121">
        <v>0</v>
      </c>
      <c r="V17" s="122">
        <v>0</v>
      </c>
      <c r="W17" s="123"/>
      <c r="X17" s="120">
        <f>'Városgazd költségvetés'!G16</f>
        <v>0</v>
      </c>
      <c r="Y17" s="121">
        <f t="shared" si="4"/>
        <v>0</v>
      </c>
      <c r="Z17" s="121">
        <v>0</v>
      </c>
      <c r="AA17" s="122">
        <v>0</v>
      </c>
      <c r="AB17" s="123"/>
      <c r="AC17" s="120">
        <v>0</v>
      </c>
      <c r="AD17" s="121">
        <f t="shared" si="5"/>
        <v>0</v>
      </c>
      <c r="AE17" s="121">
        <v>0</v>
      </c>
      <c r="AF17" s="122">
        <v>0</v>
      </c>
      <c r="AG17" s="123"/>
      <c r="AH17" s="120">
        <f t="shared" si="6"/>
        <v>422641736.46000004</v>
      </c>
      <c r="AI17" s="121">
        <f t="shared" si="7"/>
        <v>422641736.46000004</v>
      </c>
      <c r="AJ17" s="121">
        <f>F17+K17+Z17+AE17</f>
        <v>0</v>
      </c>
      <c r="AK17" s="122">
        <f>G17+L17+AA17+AF17</f>
        <v>0</v>
      </c>
      <c r="AL17" s="124"/>
    </row>
    <row r="18" spans="1:39" ht="9.9" customHeight="1" x14ac:dyDescent="0.3">
      <c r="A18" s="77"/>
      <c r="B18" s="78"/>
      <c r="C18" s="125"/>
      <c r="D18" s="120">
        <f>'Ök. költségvetés'!G22</f>
        <v>0</v>
      </c>
      <c r="E18" s="121">
        <f t="shared" si="0"/>
        <v>0</v>
      </c>
      <c r="F18" s="121"/>
      <c r="G18" s="122"/>
      <c r="H18" s="125"/>
      <c r="I18" s="120"/>
      <c r="J18" s="121">
        <f t="shared" si="1"/>
        <v>0</v>
      </c>
      <c r="K18" s="121"/>
      <c r="L18" s="122"/>
      <c r="M18" s="121"/>
      <c r="N18" s="120"/>
      <c r="O18" s="121">
        <f t="shared" si="2"/>
        <v>0</v>
      </c>
      <c r="P18" s="121"/>
      <c r="Q18" s="122"/>
      <c r="R18" s="121"/>
      <c r="S18" s="120"/>
      <c r="T18" s="121">
        <f t="shared" si="3"/>
        <v>0</v>
      </c>
      <c r="U18" s="121"/>
      <c r="V18" s="122"/>
      <c r="W18" s="125"/>
      <c r="X18" s="120"/>
      <c r="Y18" s="121">
        <f t="shared" si="4"/>
        <v>0</v>
      </c>
      <c r="Z18" s="121"/>
      <c r="AA18" s="122"/>
      <c r="AB18" s="125"/>
      <c r="AC18" s="120"/>
      <c r="AD18" s="121">
        <f t="shared" si="5"/>
        <v>0</v>
      </c>
      <c r="AE18" s="121"/>
      <c r="AF18" s="122"/>
      <c r="AG18" s="125"/>
      <c r="AH18" s="120"/>
      <c r="AI18" s="121">
        <f t="shared" si="7"/>
        <v>0</v>
      </c>
      <c r="AJ18" s="121"/>
      <c r="AK18" s="122"/>
      <c r="AL18" s="126"/>
    </row>
    <row r="19" spans="1:39" ht="30" customHeight="1" x14ac:dyDescent="0.3">
      <c r="A19" s="99" t="s">
        <v>281</v>
      </c>
      <c r="B19" s="128" t="s">
        <v>618</v>
      </c>
      <c r="C19" s="119"/>
      <c r="D19" s="120">
        <f>D13+D15+D17</f>
        <v>585796721.59000003</v>
      </c>
      <c r="E19" s="121">
        <f t="shared" si="0"/>
        <v>585796721.59000003</v>
      </c>
      <c r="F19" s="130">
        <v>0</v>
      </c>
      <c r="G19" s="131">
        <v>0</v>
      </c>
      <c r="H19" s="123"/>
      <c r="I19" s="132">
        <f>I13+I15+I17</f>
        <v>98099078.25</v>
      </c>
      <c r="J19" s="121">
        <f t="shared" si="1"/>
        <v>98099078.25</v>
      </c>
      <c r="K19" s="133">
        <v>0</v>
      </c>
      <c r="L19" s="134">
        <v>0</v>
      </c>
      <c r="M19" s="133"/>
      <c r="N19" s="136">
        <f>N13+N15+N17</f>
        <v>19929534.25</v>
      </c>
      <c r="O19" s="121">
        <f t="shared" si="2"/>
        <v>19929534.25</v>
      </c>
      <c r="P19" s="130">
        <v>0</v>
      </c>
      <c r="Q19" s="131">
        <v>0</v>
      </c>
      <c r="R19" s="130"/>
      <c r="S19" s="136">
        <f>S13+S15+S17</f>
        <v>152857557.87</v>
      </c>
      <c r="T19" s="121">
        <f t="shared" si="3"/>
        <v>152857557.87</v>
      </c>
      <c r="U19" s="130">
        <v>0</v>
      </c>
      <c r="V19" s="131">
        <v>0</v>
      </c>
      <c r="W19" s="135"/>
      <c r="X19" s="136">
        <f>X13+X15+X17</f>
        <v>57518953</v>
      </c>
      <c r="Y19" s="121">
        <f t="shared" si="4"/>
        <v>57518953</v>
      </c>
      <c r="Z19" s="130">
        <v>0</v>
      </c>
      <c r="AA19" s="131">
        <v>0</v>
      </c>
      <c r="AB19" s="135"/>
      <c r="AC19" s="136">
        <f>AC13+AC15+AC17</f>
        <v>12347884.220000001</v>
      </c>
      <c r="AD19" s="121">
        <f t="shared" si="5"/>
        <v>12347884.220000001</v>
      </c>
      <c r="AE19" s="130">
        <v>0</v>
      </c>
      <c r="AF19" s="131">
        <v>0</v>
      </c>
      <c r="AG19" s="135"/>
      <c r="AH19" s="136">
        <f t="shared" ref="AH19" si="10">SUM(AI19:AK19)</f>
        <v>926549729.18000007</v>
      </c>
      <c r="AI19" s="121">
        <f t="shared" si="7"/>
        <v>926549729.18000007</v>
      </c>
      <c r="AJ19" s="130">
        <f>F19+K19+Z19+AE19</f>
        <v>0</v>
      </c>
      <c r="AK19" s="131">
        <f>G19+L19+AA19+AF19</f>
        <v>0</v>
      </c>
      <c r="AL19" s="124"/>
      <c r="AM19" s="137"/>
    </row>
    <row r="20" spans="1:39" ht="9.9" customHeight="1" x14ac:dyDescent="0.3">
      <c r="A20" s="77"/>
      <c r="B20" s="78"/>
      <c r="C20" s="125"/>
      <c r="D20" s="120"/>
      <c r="E20" s="121">
        <f t="shared" si="0"/>
        <v>0</v>
      </c>
      <c r="F20" s="121"/>
      <c r="G20" s="122"/>
      <c r="H20" s="125"/>
      <c r="I20" s="138"/>
      <c r="J20" s="121">
        <f t="shared" si="1"/>
        <v>0</v>
      </c>
      <c r="K20" s="139"/>
      <c r="L20" s="140"/>
      <c r="M20" s="121"/>
      <c r="N20" s="120"/>
      <c r="O20" s="121">
        <f t="shared" si="2"/>
        <v>0</v>
      </c>
      <c r="P20" s="121"/>
      <c r="Q20" s="122"/>
      <c r="R20" s="121"/>
      <c r="S20" s="120"/>
      <c r="T20" s="121">
        <f t="shared" si="3"/>
        <v>0</v>
      </c>
      <c r="U20" s="121"/>
      <c r="V20" s="122"/>
      <c r="W20" s="125"/>
      <c r="X20" s="120"/>
      <c r="Y20" s="121">
        <f t="shared" si="4"/>
        <v>0</v>
      </c>
      <c r="Z20" s="121"/>
      <c r="AA20" s="122"/>
      <c r="AB20" s="125"/>
      <c r="AC20" s="120"/>
      <c r="AD20" s="121">
        <f t="shared" si="5"/>
        <v>0</v>
      </c>
      <c r="AE20" s="121"/>
      <c r="AF20" s="122"/>
      <c r="AG20" s="125"/>
      <c r="AH20" s="120"/>
      <c r="AI20" s="121">
        <f t="shared" si="7"/>
        <v>0</v>
      </c>
      <c r="AJ20" s="121"/>
      <c r="AK20" s="122"/>
      <c r="AL20" s="126"/>
    </row>
    <row r="21" spans="1:39" ht="30" customHeight="1" x14ac:dyDescent="0.3">
      <c r="A21" s="77"/>
      <c r="B21" s="78"/>
      <c r="C21" s="125"/>
      <c r="D21" s="120"/>
      <c r="E21" s="121"/>
      <c r="F21" s="121"/>
      <c r="G21" s="122"/>
      <c r="H21" s="125"/>
      <c r="I21" s="120"/>
      <c r="J21" s="121">
        <f t="shared" si="1"/>
        <v>0</v>
      </c>
      <c r="K21" s="121"/>
      <c r="L21" s="122"/>
      <c r="M21" s="121"/>
      <c r="N21" s="120"/>
      <c r="O21" s="121">
        <f t="shared" si="2"/>
        <v>0</v>
      </c>
      <c r="P21" s="121"/>
      <c r="Q21" s="122"/>
      <c r="R21" s="121"/>
      <c r="S21" s="120"/>
      <c r="T21" s="121">
        <f t="shared" si="3"/>
        <v>0</v>
      </c>
      <c r="U21" s="121"/>
      <c r="V21" s="122"/>
      <c r="W21" s="125"/>
      <c r="X21" s="120"/>
      <c r="Y21" s="121">
        <f t="shared" si="4"/>
        <v>0</v>
      </c>
      <c r="Z21" s="121"/>
      <c r="AA21" s="122"/>
      <c r="AB21" s="125"/>
      <c r="AC21" s="120"/>
      <c r="AD21" s="121">
        <f t="shared" si="5"/>
        <v>0</v>
      </c>
      <c r="AE21" s="121"/>
      <c r="AF21" s="122"/>
      <c r="AG21" s="125"/>
      <c r="AH21" s="120"/>
      <c r="AI21" s="121">
        <f t="shared" si="7"/>
        <v>0</v>
      </c>
      <c r="AJ21" s="121"/>
      <c r="AK21" s="122"/>
      <c r="AL21" s="126"/>
      <c r="AM21" s="137"/>
    </row>
    <row r="22" spans="1:39" ht="30" customHeight="1" x14ac:dyDescent="0.3">
      <c r="A22" s="90" t="s">
        <v>313</v>
      </c>
      <c r="B22" s="93" t="s">
        <v>549</v>
      </c>
      <c r="C22" s="119"/>
      <c r="D22" s="120">
        <f>'Ök. költségvetés'!C8</f>
        <v>393096322</v>
      </c>
      <c r="E22" s="121">
        <f t="shared" si="0"/>
        <v>393096322</v>
      </c>
      <c r="F22" s="121">
        <v>0</v>
      </c>
      <c r="G22" s="122">
        <v>0</v>
      </c>
      <c r="H22" s="123"/>
      <c r="I22" s="120">
        <f>'Hivatal költségvetés'!C8</f>
        <v>0</v>
      </c>
      <c r="J22" s="121">
        <f t="shared" si="1"/>
        <v>0</v>
      </c>
      <c r="K22" s="121">
        <v>0</v>
      </c>
      <c r="L22" s="122">
        <v>0</v>
      </c>
      <c r="M22" s="121"/>
      <c r="N22" s="120">
        <f>'Művház költségvetés'!C8</f>
        <v>0</v>
      </c>
      <c r="O22" s="121">
        <f t="shared" si="2"/>
        <v>0</v>
      </c>
      <c r="P22" s="121">
        <v>0</v>
      </c>
      <c r="Q22" s="122">
        <v>0</v>
      </c>
      <c r="R22" s="121"/>
      <c r="S22" s="120">
        <f>'Gondozási költségvetés'!C8</f>
        <v>5424000</v>
      </c>
      <c r="T22" s="121">
        <f t="shared" si="3"/>
        <v>5424000</v>
      </c>
      <c r="U22" s="121">
        <v>0</v>
      </c>
      <c r="V22" s="122">
        <v>0</v>
      </c>
      <c r="W22" s="123"/>
      <c r="X22" s="120">
        <f>'Városgazd költségvetés'!C8</f>
        <v>0</v>
      </c>
      <c r="Y22" s="121">
        <f t="shared" si="4"/>
        <v>0</v>
      </c>
      <c r="Z22" s="121">
        <v>0</v>
      </c>
      <c r="AA22" s="122">
        <v>0</v>
      </c>
      <c r="AB22" s="123"/>
      <c r="AC22" s="120">
        <f>'Könyvtár költségvetés'!C8</f>
        <v>0</v>
      </c>
      <c r="AD22" s="121">
        <f t="shared" si="5"/>
        <v>0</v>
      </c>
      <c r="AE22" s="121">
        <v>0</v>
      </c>
      <c r="AF22" s="122">
        <v>0</v>
      </c>
      <c r="AG22" s="123"/>
      <c r="AH22" s="120">
        <f>SUM(AI22:AK22)</f>
        <v>398520322</v>
      </c>
      <c r="AI22" s="121">
        <f>E22+J22+Y22+AD22+T22+O22</f>
        <v>398520322</v>
      </c>
      <c r="AJ22" s="121">
        <f>F22+K22+Z22+AE22</f>
        <v>0</v>
      </c>
      <c r="AK22" s="122">
        <f>G22+L22+AA22+AF22</f>
        <v>0</v>
      </c>
      <c r="AL22" s="124"/>
    </row>
    <row r="23" spans="1:39" ht="30" customHeight="1" x14ac:dyDescent="0.3">
      <c r="A23" s="90" t="s">
        <v>325</v>
      </c>
      <c r="B23" s="93" t="s">
        <v>551</v>
      </c>
      <c r="C23" s="119"/>
      <c r="D23" s="120">
        <f>'Ök. költségvetés'!C9</f>
        <v>0</v>
      </c>
      <c r="E23" s="121">
        <f t="shared" si="0"/>
        <v>0</v>
      </c>
      <c r="F23" s="121">
        <v>0</v>
      </c>
      <c r="G23" s="122">
        <v>0</v>
      </c>
      <c r="H23" s="123"/>
      <c r="I23" s="120">
        <f>'Hivatal költségvetés'!C9</f>
        <v>0</v>
      </c>
      <c r="J23" s="121">
        <f t="shared" si="1"/>
        <v>0</v>
      </c>
      <c r="K23" s="121">
        <v>0</v>
      </c>
      <c r="L23" s="122">
        <v>0</v>
      </c>
      <c r="M23" s="121"/>
      <c r="N23" s="120">
        <f>'Művház költségvetés'!C9</f>
        <v>0</v>
      </c>
      <c r="O23" s="121">
        <f t="shared" si="2"/>
        <v>0</v>
      </c>
      <c r="P23" s="121">
        <v>0</v>
      </c>
      <c r="Q23" s="122">
        <v>0</v>
      </c>
      <c r="R23" s="121"/>
      <c r="S23" s="120">
        <f>'Gondozási költségvetés'!C9</f>
        <v>0</v>
      </c>
      <c r="T23" s="121">
        <f t="shared" si="3"/>
        <v>0</v>
      </c>
      <c r="U23" s="121">
        <v>0</v>
      </c>
      <c r="V23" s="122">
        <v>0</v>
      </c>
      <c r="W23" s="123"/>
      <c r="X23" s="120">
        <f>'Városgazd költségvetés'!C9</f>
        <v>0</v>
      </c>
      <c r="Y23" s="121">
        <f t="shared" si="4"/>
        <v>0</v>
      </c>
      <c r="Z23" s="121">
        <v>0</v>
      </c>
      <c r="AA23" s="122">
        <v>0</v>
      </c>
      <c r="AB23" s="123"/>
      <c r="AC23" s="120">
        <f>'Könyvtár költségvetés'!C9</f>
        <v>0</v>
      </c>
      <c r="AD23" s="121">
        <f t="shared" si="5"/>
        <v>0</v>
      </c>
      <c r="AE23" s="121">
        <v>0</v>
      </c>
      <c r="AF23" s="122">
        <v>0</v>
      </c>
      <c r="AG23" s="123"/>
      <c r="AH23" s="120">
        <f t="shared" ref="AH23:AH28" si="11">SUM(AI23:AK23)</f>
        <v>0</v>
      </c>
      <c r="AI23" s="121">
        <f t="shared" si="7"/>
        <v>0</v>
      </c>
      <c r="AJ23" s="121">
        <f>F23+K23+Z23+AE23</f>
        <v>0</v>
      </c>
      <c r="AK23" s="122">
        <f>G23+L23+AA23+AF23</f>
        <v>0</v>
      </c>
      <c r="AL23" s="124"/>
    </row>
    <row r="24" spans="1:39" ht="30" customHeight="1" x14ac:dyDescent="0.3">
      <c r="A24" s="90" t="s">
        <v>357</v>
      </c>
      <c r="B24" s="93" t="s">
        <v>553</v>
      </c>
      <c r="C24" s="119"/>
      <c r="D24" s="120">
        <f>'Ök. költségvetés'!C10</f>
        <v>64500000</v>
      </c>
      <c r="E24" s="121">
        <f t="shared" si="0"/>
        <v>64500000</v>
      </c>
      <c r="F24" s="121">
        <v>0</v>
      </c>
      <c r="G24" s="122">
        <v>0</v>
      </c>
      <c r="H24" s="123"/>
      <c r="I24" s="120">
        <f>'Hivatal költségvetés'!C10</f>
        <v>0</v>
      </c>
      <c r="J24" s="121">
        <f t="shared" si="1"/>
        <v>0</v>
      </c>
      <c r="K24" s="121">
        <v>0</v>
      </c>
      <c r="L24" s="122">
        <v>0</v>
      </c>
      <c r="M24" s="121"/>
      <c r="N24" s="120">
        <f>'Művház költségvetés'!C10</f>
        <v>0</v>
      </c>
      <c r="O24" s="121">
        <f t="shared" si="2"/>
        <v>0</v>
      </c>
      <c r="P24" s="121">
        <v>0</v>
      </c>
      <c r="Q24" s="122">
        <v>0</v>
      </c>
      <c r="R24" s="121"/>
      <c r="S24" s="120">
        <f>'Gondozási költségvetés'!C10</f>
        <v>0</v>
      </c>
      <c r="T24" s="121">
        <f t="shared" si="3"/>
        <v>0</v>
      </c>
      <c r="U24" s="121">
        <v>0</v>
      </c>
      <c r="V24" s="122">
        <v>0</v>
      </c>
      <c r="W24" s="123"/>
      <c r="X24" s="120">
        <f>'Városgazd költségvetés'!C10</f>
        <v>0</v>
      </c>
      <c r="Y24" s="121">
        <f t="shared" si="4"/>
        <v>0</v>
      </c>
      <c r="Z24" s="121">
        <v>0</v>
      </c>
      <c r="AA24" s="122">
        <v>0</v>
      </c>
      <c r="AB24" s="123"/>
      <c r="AC24" s="120">
        <f>'Könyvtár költségvetés'!C10</f>
        <v>0</v>
      </c>
      <c r="AD24" s="121">
        <f t="shared" si="5"/>
        <v>0</v>
      </c>
      <c r="AE24" s="121">
        <v>0</v>
      </c>
      <c r="AF24" s="122">
        <v>0</v>
      </c>
      <c r="AG24" s="123"/>
      <c r="AH24" s="120">
        <f t="shared" si="11"/>
        <v>64500000</v>
      </c>
      <c r="AI24" s="121">
        <f t="shared" si="7"/>
        <v>64500000</v>
      </c>
      <c r="AJ24" s="121">
        <f>F24+K24+Z24+AE24</f>
        <v>0</v>
      </c>
      <c r="AK24" s="122">
        <f>G24+L24+AA24+AF24</f>
        <v>0</v>
      </c>
      <c r="AL24" s="124"/>
    </row>
    <row r="25" spans="1:39" ht="30" customHeight="1" x14ac:dyDescent="0.3">
      <c r="A25" s="90" t="s">
        <v>405</v>
      </c>
      <c r="B25" s="93" t="s">
        <v>555</v>
      </c>
      <c r="C25" s="119"/>
      <c r="D25" s="120">
        <f>'Ök. költségvetés'!C11</f>
        <v>91900000</v>
      </c>
      <c r="E25" s="121">
        <f t="shared" si="0"/>
        <v>91900000</v>
      </c>
      <c r="F25" s="121">
        <v>0</v>
      </c>
      <c r="G25" s="122">
        <v>0</v>
      </c>
      <c r="H25" s="123"/>
      <c r="I25" s="120">
        <f>'Hivatal költségvetés'!C11</f>
        <v>260000</v>
      </c>
      <c r="J25" s="121">
        <f t="shared" si="1"/>
        <v>260000</v>
      </c>
      <c r="K25" s="121">
        <v>0</v>
      </c>
      <c r="L25" s="122">
        <v>0</v>
      </c>
      <c r="M25" s="121"/>
      <c r="N25" s="120">
        <f>'Művház költségvetés'!C11</f>
        <v>1500000</v>
      </c>
      <c r="O25" s="121">
        <f t="shared" si="2"/>
        <v>1500000</v>
      </c>
      <c r="P25" s="121">
        <v>0</v>
      </c>
      <c r="Q25" s="122">
        <v>0</v>
      </c>
      <c r="R25" s="121"/>
      <c r="S25" s="120">
        <f>'Gondozási költségvetés'!C11</f>
        <v>28190000</v>
      </c>
      <c r="T25" s="121">
        <f t="shared" si="3"/>
        <v>28190000</v>
      </c>
      <c r="U25" s="121">
        <v>0</v>
      </c>
      <c r="V25" s="122">
        <v>0</v>
      </c>
      <c r="W25" s="123"/>
      <c r="X25" s="120">
        <f>'Városgazd költségvetés'!C11</f>
        <v>7700000</v>
      </c>
      <c r="Y25" s="121">
        <f t="shared" si="4"/>
        <v>7700000</v>
      </c>
      <c r="Z25" s="121">
        <v>0</v>
      </c>
      <c r="AA25" s="122">
        <v>0</v>
      </c>
      <c r="AB25" s="123"/>
      <c r="AC25" s="120">
        <f>'Könyvtár költségvetés'!C11</f>
        <v>450000</v>
      </c>
      <c r="AD25" s="121">
        <f t="shared" si="5"/>
        <v>450000</v>
      </c>
      <c r="AE25" s="121">
        <v>0</v>
      </c>
      <c r="AF25" s="122">
        <v>0</v>
      </c>
      <c r="AG25" s="123"/>
      <c r="AH25" s="120">
        <f t="shared" si="11"/>
        <v>130000000</v>
      </c>
      <c r="AI25" s="121">
        <f t="shared" si="7"/>
        <v>130000000</v>
      </c>
      <c r="AJ25" s="121">
        <f>F25+K25+Z25+AE25</f>
        <v>0</v>
      </c>
      <c r="AK25" s="122">
        <f>G25+L25+AA25+AF25</f>
        <v>0</v>
      </c>
      <c r="AL25" s="124"/>
    </row>
    <row r="26" spans="1:39" ht="30" customHeight="1" x14ac:dyDescent="0.3">
      <c r="A26" s="90" t="s">
        <v>423</v>
      </c>
      <c r="B26" s="93" t="s">
        <v>557</v>
      </c>
      <c r="C26" s="119"/>
      <c r="D26" s="120">
        <f>'Ök. költségvetés'!C12</f>
        <v>11000000</v>
      </c>
      <c r="E26" s="121">
        <f t="shared" si="0"/>
        <v>11000000</v>
      </c>
      <c r="F26" s="121">
        <v>0</v>
      </c>
      <c r="G26" s="122">
        <v>0</v>
      </c>
      <c r="H26" s="123"/>
      <c r="I26" s="120">
        <f>'Hivatal költségvetés'!C12</f>
        <v>0</v>
      </c>
      <c r="J26" s="121">
        <f t="shared" si="1"/>
        <v>0</v>
      </c>
      <c r="K26" s="121">
        <v>0</v>
      </c>
      <c r="L26" s="122">
        <v>0</v>
      </c>
      <c r="M26" s="121"/>
      <c r="N26" s="120">
        <f>'Művház költségvetés'!C12</f>
        <v>0</v>
      </c>
      <c r="O26" s="121">
        <f t="shared" si="2"/>
        <v>0</v>
      </c>
      <c r="P26" s="121">
        <v>0</v>
      </c>
      <c r="Q26" s="122">
        <v>0</v>
      </c>
      <c r="R26" s="121"/>
      <c r="S26" s="120">
        <f>'Gondozási költségvetés'!C12</f>
        <v>0</v>
      </c>
      <c r="T26" s="121">
        <f t="shared" si="3"/>
        <v>0</v>
      </c>
      <c r="U26" s="121">
        <v>0</v>
      </c>
      <c r="V26" s="122">
        <v>0</v>
      </c>
      <c r="W26" s="123"/>
      <c r="X26" s="120">
        <f>'Városgazd költségvetés'!C12</f>
        <v>0</v>
      </c>
      <c r="Y26" s="121">
        <f t="shared" si="4"/>
        <v>0</v>
      </c>
      <c r="Z26" s="121">
        <v>0</v>
      </c>
      <c r="AA26" s="122">
        <v>0</v>
      </c>
      <c r="AB26" s="123"/>
      <c r="AC26" s="120">
        <f>'Könyvtár költségvetés'!C12</f>
        <v>0</v>
      </c>
      <c r="AD26" s="121">
        <f t="shared" si="5"/>
        <v>0</v>
      </c>
      <c r="AE26" s="121">
        <v>0</v>
      </c>
      <c r="AF26" s="122">
        <v>0</v>
      </c>
      <c r="AG26" s="123"/>
      <c r="AH26" s="120">
        <f t="shared" si="11"/>
        <v>11000000</v>
      </c>
      <c r="AI26" s="121">
        <f t="shared" si="7"/>
        <v>11000000</v>
      </c>
      <c r="AJ26" s="121">
        <f>F26+K26+Z26+AE26</f>
        <v>0</v>
      </c>
      <c r="AK26" s="122">
        <f>G26+L26+AA26+AF26</f>
        <v>0</v>
      </c>
      <c r="AL26" s="124"/>
    </row>
    <row r="27" spans="1:39" ht="30" customHeight="1" x14ac:dyDescent="0.3">
      <c r="A27" s="90" t="s">
        <v>441</v>
      </c>
      <c r="B27" s="93" t="s">
        <v>559</v>
      </c>
      <c r="C27" s="119"/>
      <c r="D27" s="120">
        <f>'Ök. költségvetés'!C13</f>
        <v>20597750</v>
      </c>
      <c r="E27" s="121">
        <f t="shared" si="0"/>
        <v>20597750</v>
      </c>
      <c r="F27" s="121">
        <v>0</v>
      </c>
      <c r="G27" s="122">
        <v>0</v>
      </c>
      <c r="H27" s="123"/>
      <c r="I27" s="120">
        <f>'Hivatal költségvetés'!C13</f>
        <v>500000</v>
      </c>
      <c r="J27" s="121">
        <f t="shared" si="1"/>
        <v>500000</v>
      </c>
      <c r="K27" s="121">
        <v>0</v>
      </c>
      <c r="L27" s="122">
        <v>0</v>
      </c>
      <c r="M27" s="121"/>
      <c r="N27" s="120">
        <f>'Művház költségvetés'!C13</f>
        <v>0</v>
      </c>
      <c r="O27" s="121">
        <f t="shared" si="2"/>
        <v>0</v>
      </c>
      <c r="P27" s="121">
        <v>0</v>
      </c>
      <c r="Q27" s="122">
        <v>0</v>
      </c>
      <c r="R27" s="121"/>
      <c r="S27" s="120">
        <f>'Gondozási költségvetés'!C13</f>
        <v>0</v>
      </c>
      <c r="T27" s="121">
        <f t="shared" si="3"/>
        <v>0</v>
      </c>
      <c r="U27" s="121">
        <v>0</v>
      </c>
      <c r="V27" s="122">
        <v>0</v>
      </c>
      <c r="W27" s="123"/>
      <c r="X27" s="120">
        <f>'Városgazd költségvetés'!C13</f>
        <v>0</v>
      </c>
      <c r="Y27" s="121">
        <f t="shared" si="4"/>
        <v>0</v>
      </c>
      <c r="Z27" s="121">
        <v>0</v>
      </c>
      <c r="AA27" s="122">
        <v>0</v>
      </c>
      <c r="AB27" s="123"/>
      <c r="AC27" s="120">
        <f>'Könyvtár költségvetés'!C13</f>
        <v>0</v>
      </c>
      <c r="AD27" s="121">
        <f t="shared" si="5"/>
        <v>0</v>
      </c>
      <c r="AE27" s="121">
        <v>0</v>
      </c>
      <c r="AF27" s="122">
        <v>0</v>
      </c>
      <c r="AG27" s="123"/>
      <c r="AH27" s="120">
        <f t="shared" si="11"/>
        <v>21097750</v>
      </c>
      <c r="AI27" s="121">
        <f t="shared" si="7"/>
        <v>21097750</v>
      </c>
      <c r="AJ27" s="121">
        <f>F27+K27+Z27+AE27</f>
        <v>0</v>
      </c>
      <c r="AK27" s="122">
        <f>G27+L27+AA27+AF27</f>
        <v>0</v>
      </c>
      <c r="AL27" s="124"/>
    </row>
    <row r="28" spans="1:39" ht="30" customHeight="1" x14ac:dyDescent="0.3">
      <c r="A28" s="90" t="s">
        <v>459</v>
      </c>
      <c r="B28" s="93" t="s">
        <v>561</v>
      </c>
      <c r="C28" s="119"/>
      <c r="D28" s="120">
        <f>'Ök. költségvetés'!C14</f>
        <v>0</v>
      </c>
      <c r="E28" s="121">
        <f t="shared" si="0"/>
        <v>0</v>
      </c>
      <c r="F28" s="121">
        <v>0</v>
      </c>
      <c r="G28" s="122">
        <v>0</v>
      </c>
      <c r="H28" s="123"/>
      <c r="I28" s="120">
        <f>'Hivatal költségvetés'!C14</f>
        <v>200000</v>
      </c>
      <c r="J28" s="121">
        <f t="shared" si="1"/>
        <v>200000</v>
      </c>
      <c r="K28" s="121">
        <v>0</v>
      </c>
      <c r="L28" s="122">
        <v>0</v>
      </c>
      <c r="M28" s="121"/>
      <c r="N28" s="120">
        <f>'Művház költségvetés'!C14</f>
        <v>0</v>
      </c>
      <c r="O28" s="121">
        <f t="shared" si="2"/>
        <v>0</v>
      </c>
      <c r="P28" s="121">
        <v>0</v>
      </c>
      <c r="Q28" s="122">
        <v>0</v>
      </c>
      <c r="R28" s="121"/>
      <c r="S28" s="120">
        <f>'Gondozási költségvetés'!C14</f>
        <v>0</v>
      </c>
      <c r="T28" s="121">
        <f t="shared" si="3"/>
        <v>0</v>
      </c>
      <c r="U28" s="121">
        <v>0</v>
      </c>
      <c r="V28" s="122">
        <v>0</v>
      </c>
      <c r="W28" s="123"/>
      <c r="X28" s="120">
        <f>'Városgazd költségvetés'!C14</f>
        <v>0</v>
      </c>
      <c r="Y28" s="121">
        <f t="shared" si="4"/>
        <v>0</v>
      </c>
      <c r="Z28" s="121">
        <v>0</v>
      </c>
      <c r="AA28" s="122">
        <v>0</v>
      </c>
      <c r="AB28" s="123"/>
      <c r="AC28" s="120">
        <f>'Könyvtár költségvetés'!C14</f>
        <v>0</v>
      </c>
      <c r="AD28" s="121">
        <f t="shared" si="5"/>
        <v>0</v>
      </c>
      <c r="AE28" s="121">
        <v>0</v>
      </c>
      <c r="AF28" s="122">
        <v>0</v>
      </c>
      <c r="AG28" s="123"/>
      <c r="AH28" s="120">
        <f t="shared" si="11"/>
        <v>200000</v>
      </c>
      <c r="AI28" s="121">
        <f t="shared" si="7"/>
        <v>200000</v>
      </c>
      <c r="AJ28" s="121">
        <f>F28+K28+Z28+AE28</f>
        <v>0</v>
      </c>
      <c r="AK28" s="122">
        <f>G28+L28+AA28+AF28</f>
        <v>0</v>
      </c>
      <c r="AL28" s="124"/>
    </row>
    <row r="29" spans="1:39" ht="9.9" customHeight="1" x14ac:dyDescent="0.3">
      <c r="A29" s="77"/>
      <c r="B29" s="78"/>
      <c r="C29" s="125"/>
      <c r="D29" s="120"/>
      <c r="E29" s="121">
        <f t="shared" si="0"/>
        <v>0</v>
      </c>
      <c r="F29" s="121"/>
      <c r="G29" s="122"/>
      <c r="H29" s="125"/>
      <c r="I29" s="120"/>
      <c r="J29" s="121">
        <f t="shared" si="1"/>
        <v>0</v>
      </c>
      <c r="K29" s="121"/>
      <c r="L29" s="122"/>
      <c r="M29" s="121"/>
      <c r="N29" s="120">
        <f>'Művház költségvetés'!G15</f>
        <v>0</v>
      </c>
      <c r="O29" s="121">
        <f t="shared" si="2"/>
        <v>0</v>
      </c>
      <c r="P29" s="121"/>
      <c r="Q29" s="122"/>
      <c r="R29" s="121"/>
      <c r="S29" s="120">
        <f>'Gondozási költségvetés'!C15</f>
        <v>0</v>
      </c>
      <c r="T29" s="121">
        <f t="shared" si="3"/>
        <v>0</v>
      </c>
      <c r="U29" s="121"/>
      <c r="V29" s="122"/>
      <c r="W29" s="125"/>
      <c r="X29" s="120"/>
      <c r="Y29" s="121">
        <f t="shared" si="4"/>
        <v>0</v>
      </c>
      <c r="Z29" s="121"/>
      <c r="AA29" s="122"/>
      <c r="AB29" s="125"/>
      <c r="AC29" s="120"/>
      <c r="AD29" s="121">
        <f t="shared" si="5"/>
        <v>0</v>
      </c>
      <c r="AE29" s="121"/>
      <c r="AF29" s="122"/>
      <c r="AG29" s="125"/>
      <c r="AH29" s="120"/>
      <c r="AI29" s="121">
        <f t="shared" si="7"/>
        <v>0</v>
      </c>
      <c r="AJ29" s="121"/>
      <c r="AK29" s="122"/>
      <c r="AL29" s="126"/>
    </row>
    <row r="30" spans="1:39" ht="30" customHeight="1" x14ac:dyDescent="0.3">
      <c r="A30" s="77"/>
      <c r="B30" s="127" t="s">
        <v>619</v>
      </c>
      <c r="C30" s="119"/>
      <c r="D30" s="120">
        <f>D22+D24+D25+D27</f>
        <v>570094072</v>
      </c>
      <c r="E30" s="121">
        <f>SUM(D30)</f>
        <v>570094072</v>
      </c>
      <c r="F30" s="121">
        <v>0</v>
      </c>
      <c r="G30" s="122">
        <v>0</v>
      </c>
      <c r="H30" s="123"/>
      <c r="I30" s="120">
        <f>I25+I27</f>
        <v>760000</v>
      </c>
      <c r="J30" s="121">
        <f t="shared" si="1"/>
        <v>760000</v>
      </c>
      <c r="K30" s="121">
        <v>0</v>
      </c>
      <c r="L30" s="122">
        <v>0</v>
      </c>
      <c r="M30" s="121"/>
      <c r="N30" s="120">
        <f>'Művház költségvetés'!C21</f>
        <v>1500000</v>
      </c>
      <c r="O30" s="121">
        <f t="shared" si="2"/>
        <v>1500000</v>
      </c>
      <c r="P30" s="121">
        <v>0</v>
      </c>
      <c r="Q30" s="122">
        <v>0</v>
      </c>
      <c r="R30" s="121"/>
      <c r="S30" s="120">
        <f>S22+S25</f>
        <v>33614000</v>
      </c>
      <c r="T30" s="121">
        <f t="shared" si="3"/>
        <v>33614000</v>
      </c>
      <c r="U30" s="121">
        <v>0</v>
      </c>
      <c r="V30" s="122">
        <v>0</v>
      </c>
      <c r="W30" s="123"/>
      <c r="X30" s="120">
        <f>X22+X24+X25+X27</f>
        <v>7700000</v>
      </c>
      <c r="Y30" s="121">
        <f t="shared" si="4"/>
        <v>7700000</v>
      </c>
      <c r="Z30" s="121">
        <v>0</v>
      </c>
      <c r="AA30" s="122">
        <v>0</v>
      </c>
      <c r="AB30" s="123"/>
      <c r="AC30" s="120">
        <f>AC22+AC24+AC25+AC27</f>
        <v>450000</v>
      </c>
      <c r="AD30" s="121">
        <f t="shared" si="5"/>
        <v>450000</v>
      </c>
      <c r="AE30" s="121">
        <v>0</v>
      </c>
      <c r="AF30" s="122">
        <v>0</v>
      </c>
      <c r="AG30" s="123"/>
      <c r="AH30" s="120">
        <f>AH22+AH24+AH25+AH27</f>
        <v>614118072</v>
      </c>
      <c r="AI30" s="379">
        <f>AI22+AI24+AI25+AI27</f>
        <v>614118072</v>
      </c>
      <c r="AJ30" s="121">
        <f>F30+K30+Z30+AE30</f>
        <v>0</v>
      </c>
      <c r="AK30" s="122">
        <f>G30+L30+AA30+AF30</f>
        <v>0</v>
      </c>
      <c r="AL30" s="124"/>
    </row>
    <row r="31" spans="1:39" ht="9.9" customHeight="1" x14ac:dyDescent="0.3">
      <c r="A31" s="77"/>
      <c r="B31" s="78"/>
      <c r="C31" s="125"/>
      <c r="D31" s="120"/>
      <c r="E31" s="121">
        <f t="shared" si="0"/>
        <v>0</v>
      </c>
      <c r="F31" s="121"/>
      <c r="G31" s="122"/>
      <c r="H31" s="125"/>
      <c r="I31" s="120"/>
      <c r="J31" s="121">
        <f t="shared" si="1"/>
        <v>0</v>
      </c>
      <c r="K31" s="121"/>
      <c r="L31" s="122"/>
      <c r="M31" s="121"/>
      <c r="N31" s="120">
        <f>'Művház költségvetés'!G17</f>
        <v>0</v>
      </c>
      <c r="O31" s="121">
        <f t="shared" si="2"/>
        <v>0</v>
      </c>
      <c r="P31" s="121"/>
      <c r="Q31" s="122"/>
      <c r="R31" s="121"/>
      <c r="S31" s="120">
        <f>'Gondozási költségvetés'!C17</f>
        <v>0</v>
      </c>
      <c r="T31" s="121">
        <f t="shared" si="3"/>
        <v>0</v>
      </c>
      <c r="U31" s="121"/>
      <c r="V31" s="122"/>
      <c r="W31" s="125"/>
      <c r="X31" s="120"/>
      <c r="Y31" s="121">
        <f t="shared" si="4"/>
        <v>0</v>
      </c>
      <c r="Z31" s="121"/>
      <c r="AA31" s="122"/>
      <c r="AB31" s="125"/>
      <c r="AC31" s="120"/>
      <c r="AD31" s="121">
        <f t="shared" si="5"/>
        <v>0</v>
      </c>
      <c r="AE31" s="121"/>
      <c r="AF31" s="122"/>
      <c r="AG31" s="125"/>
      <c r="AH31" s="120"/>
      <c r="AI31" s="121">
        <f t="shared" si="7"/>
        <v>0</v>
      </c>
      <c r="AJ31" s="121"/>
      <c r="AK31" s="122"/>
      <c r="AL31" s="126"/>
    </row>
    <row r="32" spans="1:39" ht="30" customHeight="1" x14ac:dyDescent="0.3">
      <c r="A32" s="77"/>
      <c r="B32" s="127" t="s">
        <v>620</v>
      </c>
      <c r="C32" s="119"/>
      <c r="D32" s="120">
        <f>D23+D28</f>
        <v>0</v>
      </c>
      <c r="E32" s="121">
        <f t="shared" si="0"/>
        <v>0</v>
      </c>
      <c r="F32" s="121">
        <v>0</v>
      </c>
      <c r="G32" s="122">
        <v>0</v>
      </c>
      <c r="H32" s="123"/>
      <c r="I32" s="120">
        <f>I26+I28</f>
        <v>200000</v>
      </c>
      <c r="J32" s="121">
        <f t="shared" si="1"/>
        <v>200000</v>
      </c>
      <c r="K32" s="121">
        <v>0</v>
      </c>
      <c r="L32" s="122">
        <v>0</v>
      </c>
      <c r="M32" s="121"/>
      <c r="N32" s="120">
        <f>'Művház költségvetés'!G18</f>
        <v>0</v>
      </c>
      <c r="O32" s="121">
        <f t="shared" si="2"/>
        <v>0</v>
      </c>
      <c r="P32" s="121">
        <v>0</v>
      </c>
      <c r="Q32" s="122">
        <v>0</v>
      </c>
      <c r="R32" s="121"/>
      <c r="S32" s="120"/>
      <c r="T32" s="121">
        <f t="shared" si="3"/>
        <v>0</v>
      </c>
      <c r="U32" s="121">
        <v>0</v>
      </c>
      <c r="V32" s="122">
        <v>0</v>
      </c>
      <c r="W32" s="123"/>
      <c r="X32" s="120">
        <f>X23+X28</f>
        <v>0</v>
      </c>
      <c r="Y32" s="121">
        <f t="shared" si="4"/>
        <v>0</v>
      </c>
      <c r="Z32" s="121">
        <v>0</v>
      </c>
      <c r="AA32" s="122">
        <v>0</v>
      </c>
      <c r="AB32" s="123"/>
      <c r="AC32" s="120">
        <f>AC23+AC28</f>
        <v>0</v>
      </c>
      <c r="AD32" s="121">
        <f t="shared" si="5"/>
        <v>0</v>
      </c>
      <c r="AE32" s="121">
        <v>0</v>
      </c>
      <c r="AF32" s="122">
        <v>0</v>
      </c>
      <c r="AG32" s="123"/>
      <c r="AH32" s="120">
        <f>AH26+AH28</f>
        <v>11200000</v>
      </c>
      <c r="AI32" s="379">
        <f>AI26+AI28</f>
        <v>11200000</v>
      </c>
      <c r="AJ32" s="121">
        <f>F32+K32+Z32+AE32</f>
        <v>0</v>
      </c>
      <c r="AK32" s="122">
        <f>G32+L32+AA32+AF32</f>
        <v>0</v>
      </c>
      <c r="AL32" s="124"/>
    </row>
    <row r="33" spans="1:39" ht="9.9" customHeight="1" x14ac:dyDescent="0.3">
      <c r="A33" s="77"/>
      <c r="B33" s="78"/>
      <c r="C33" s="125"/>
      <c r="D33" s="120"/>
      <c r="E33" s="121">
        <f t="shared" si="0"/>
        <v>0</v>
      </c>
      <c r="F33" s="121"/>
      <c r="G33" s="122"/>
      <c r="H33" s="125"/>
      <c r="I33" s="120"/>
      <c r="J33" s="121">
        <f t="shared" si="1"/>
        <v>0</v>
      </c>
      <c r="K33" s="121"/>
      <c r="L33" s="122"/>
      <c r="M33" s="121"/>
      <c r="N33" s="120">
        <f>'Művház költségvetés'!G19</f>
        <v>0</v>
      </c>
      <c r="O33" s="121">
        <f t="shared" si="2"/>
        <v>0</v>
      </c>
      <c r="P33" s="121"/>
      <c r="Q33" s="122"/>
      <c r="R33" s="121"/>
      <c r="S33" s="120">
        <f>'Gondozási költségvetés'!C19</f>
        <v>0</v>
      </c>
      <c r="T33" s="121">
        <f t="shared" si="3"/>
        <v>0</v>
      </c>
      <c r="U33" s="121"/>
      <c r="V33" s="122"/>
      <c r="W33" s="125"/>
      <c r="X33" s="120"/>
      <c r="Y33" s="121">
        <f t="shared" si="4"/>
        <v>0</v>
      </c>
      <c r="Z33" s="121"/>
      <c r="AA33" s="122"/>
      <c r="AB33" s="125"/>
      <c r="AC33" s="120"/>
      <c r="AD33" s="121">
        <f t="shared" si="5"/>
        <v>0</v>
      </c>
      <c r="AE33" s="121"/>
      <c r="AF33" s="122"/>
      <c r="AG33" s="125"/>
      <c r="AH33" s="120"/>
      <c r="AI33" s="121">
        <f t="shared" si="7"/>
        <v>0</v>
      </c>
      <c r="AJ33" s="121"/>
      <c r="AK33" s="122"/>
      <c r="AL33" s="126"/>
    </row>
    <row r="34" spans="1:39" ht="30" customHeight="1" x14ac:dyDescent="0.3">
      <c r="A34" s="90" t="s">
        <v>526</v>
      </c>
      <c r="B34" s="93" t="s">
        <v>564</v>
      </c>
      <c r="C34" s="119"/>
      <c r="D34" s="120">
        <f>'Ök. költségvetés'!C16</f>
        <v>4702650</v>
      </c>
      <c r="E34" s="121">
        <f t="shared" si="0"/>
        <v>4702650</v>
      </c>
      <c r="F34" s="121">
        <v>0</v>
      </c>
      <c r="G34" s="122">
        <v>0</v>
      </c>
      <c r="H34" s="123"/>
      <c r="I34" s="120">
        <f>'Hivatal költségvetés'!C16</f>
        <v>97139078.25</v>
      </c>
      <c r="J34" s="121">
        <f t="shared" si="1"/>
        <v>97139078.25</v>
      </c>
      <c r="K34" s="121">
        <v>0</v>
      </c>
      <c r="L34" s="122">
        <v>0</v>
      </c>
      <c r="M34" s="121"/>
      <c r="N34" s="120">
        <f>'Művház költségvetés'!C16</f>
        <v>18429534.25</v>
      </c>
      <c r="O34" s="121">
        <f t="shared" si="2"/>
        <v>18429534.25</v>
      </c>
      <c r="P34" s="121">
        <v>0</v>
      </c>
      <c r="Q34" s="122">
        <v>0</v>
      </c>
      <c r="R34" s="121"/>
      <c r="S34" s="120">
        <f>'Gondozási költségvetés'!C16</f>
        <v>119243557.87</v>
      </c>
      <c r="T34" s="121">
        <f t="shared" si="3"/>
        <v>119243557.87</v>
      </c>
      <c r="U34" s="121">
        <v>0</v>
      </c>
      <c r="V34" s="122">
        <v>0</v>
      </c>
      <c r="W34" s="123"/>
      <c r="X34" s="120">
        <f>'Városgazd költségvetés'!C16</f>
        <v>49818953</v>
      </c>
      <c r="Y34" s="121">
        <f t="shared" si="4"/>
        <v>49818953</v>
      </c>
      <c r="Z34" s="121">
        <v>0</v>
      </c>
      <c r="AA34" s="122">
        <v>0</v>
      </c>
      <c r="AB34" s="123"/>
      <c r="AC34" s="120">
        <f>'Könyvtár költségvetés'!C16</f>
        <v>11897884.220000001</v>
      </c>
      <c r="AD34" s="121">
        <f t="shared" si="5"/>
        <v>11897884.220000001</v>
      </c>
      <c r="AE34" s="121">
        <v>0</v>
      </c>
      <c r="AF34" s="122">
        <v>0</v>
      </c>
      <c r="AG34" s="123"/>
      <c r="AH34" s="120">
        <f>SUM(AI34:AK34)</f>
        <v>301231657.59000003</v>
      </c>
      <c r="AI34" s="121">
        <f>E34+J34+Y34+AD34+T34+O34</f>
        <v>301231657.59000003</v>
      </c>
      <c r="AJ34" s="121">
        <f>F34+K34+Z34+AE34</f>
        <v>0</v>
      </c>
      <c r="AK34" s="122">
        <f>G34+L34+AA34+AF34</f>
        <v>0</v>
      </c>
      <c r="AL34" s="124"/>
    </row>
    <row r="35" spans="1:39" ht="9.9" customHeight="1" x14ac:dyDescent="0.3">
      <c r="A35" s="77"/>
      <c r="B35" s="78"/>
      <c r="C35" s="125"/>
      <c r="D35" s="120"/>
      <c r="E35" s="121">
        <f t="shared" si="0"/>
        <v>0</v>
      </c>
      <c r="F35" s="121"/>
      <c r="G35" s="122"/>
      <c r="H35" s="125"/>
      <c r="I35" s="120"/>
      <c r="J35" s="121">
        <f t="shared" si="1"/>
        <v>0</v>
      </c>
      <c r="K35" s="121"/>
      <c r="L35" s="122"/>
      <c r="M35" s="121"/>
      <c r="N35" s="120"/>
      <c r="O35" s="121">
        <f t="shared" si="2"/>
        <v>0</v>
      </c>
      <c r="P35" s="121"/>
      <c r="Q35" s="122"/>
      <c r="R35" s="121"/>
      <c r="S35" s="120"/>
      <c r="T35" s="121">
        <f t="shared" si="3"/>
        <v>0</v>
      </c>
      <c r="U35" s="121"/>
      <c r="V35" s="122"/>
      <c r="W35" s="125"/>
      <c r="X35" s="120"/>
      <c r="Y35" s="121">
        <f t="shared" si="4"/>
        <v>0</v>
      </c>
      <c r="Z35" s="121"/>
      <c r="AA35" s="122"/>
      <c r="AB35" s="125"/>
      <c r="AC35" s="120"/>
      <c r="AD35" s="121">
        <f t="shared" si="5"/>
        <v>0</v>
      </c>
      <c r="AE35" s="121"/>
      <c r="AF35" s="122"/>
      <c r="AG35" s="125"/>
      <c r="AH35" s="120"/>
      <c r="AI35" s="121">
        <f t="shared" si="7"/>
        <v>0</v>
      </c>
      <c r="AJ35" s="121"/>
      <c r="AK35" s="122"/>
      <c r="AL35" s="126"/>
    </row>
    <row r="36" spans="1:39" ht="30" customHeight="1" x14ac:dyDescent="0.3">
      <c r="A36" s="99" t="s">
        <v>528</v>
      </c>
      <c r="B36" s="128" t="s">
        <v>621</v>
      </c>
      <c r="C36" s="119"/>
      <c r="D36" s="129">
        <f>D30+D32+D34</f>
        <v>574796722</v>
      </c>
      <c r="E36" s="121">
        <f t="shared" si="0"/>
        <v>574796722</v>
      </c>
      <c r="F36" s="130">
        <v>0</v>
      </c>
      <c r="G36" s="131">
        <v>0</v>
      </c>
      <c r="H36" s="123"/>
      <c r="I36" s="129">
        <f>I30+I32+I34</f>
        <v>98099078.25</v>
      </c>
      <c r="J36" s="121">
        <f t="shared" si="1"/>
        <v>98099078.25</v>
      </c>
      <c r="K36" s="130">
        <v>0</v>
      </c>
      <c r="L36" s="131">
        <v>0</v>
      </c>
      <c r="M36" s="130"/>
      <c r="N36" s="136">
        <f>N30+N32+N34</f>
        <v>19929534.25</v>
      </c>
      <c r="O36" s="121">
        <f t="shared" si="2"/>
        <v>19929534.25</v>
      </c>
      <c r="P36" s="130">
        <v>0</v>
      </c>
      <c r="Q36" s="131">
        <v>0</v>
      </c>
      <c r="R36" s="130"/>
      <c r="S36" s="136">
        <f>S30+S32+S34</f>
        <v>152857557.87</v>
      </c>
      <c r="T36" s="378">
        <f t="shared" si="3"/>
        <v>152857557.87</v>
      </c>
      <c r="U36" s="130">
        <v>0</v>
      </c>
      <c r="V36" s="131">
        <v>0</v>
      </c>
      <c r="W36" s="135"/>
      <c r="X36" s="136">
        <f>X30+X32+X34</f>
        <v>57518953</v>
      </c>
      <c r="Y36" s="121">
        <f t="shared" si="4"/>
        <v>57518953</v>
      </c>
      <c r="Z36" s="130">
        <v>0</v>
      </c>
      <c r="AA36" s="131">
        <v>0</v>
      </c>
      <c r="AB36" s="135"/>
      <c r="AC36" s="136">
        <f>AC30+AC32+AC34</f>
        <v>12347884.220000001</v>
      </c>
      <c r="AD36" s="121">
        <f t="shared" si="5"/>
        <v>12347884.220000001</v>
      </c>
      <c r="AE36" s="130">
        <v>0</v>
      </c>
      <c r="AF36" s="131">
        <v>0</v>
      </c>
      <c r="AG36" s="135"/>
      <c r="AH36" s="136">
        <f>SUM(AI36:AK36)</f>
        <v>915549728.59000003</v>
      </c>
      <c r="AI36" s="378">
        <f>E36+J36+Y36+AD36+T36+O36-1</f>
        <v>915549728.59000003</v>
      </c>
      <c r="AJ36" s="130">
        <f>F36+K36+Z36+AE36</f>
        <v>0</v>
      </c>
      <c r="AK36" s="131">
        <f>G36+L36+AA36+AF36</f>
        <v>0</v>
      </c>
      <c r="AL36" s="124"/>
      <c r="AM36" s="137"/>
    </row>
    <row r="37" spans="1:39" ht="9.9" customHeight="1" x14ac:dyDescent="0.3">
      <c r="A37" s="77"/>
      <c r="B37" s="78"/>
      <c r="C37" s="125"/>
      <c r="D37" s="120"/>
      <c r="E37" s="121"/>
      <c r="F37" s="121"/>
      <c r="G37" s="122"/>
      <c r="H37" s="125"/>
      <c r="I37" s="120"/>
      <c r="J37" s="121"/>
      <c r="K37" s="121"/>
      <c r="L37" s="122"/>
      <c r="M37" s="121"/>
      <c r="N37" s="120"/>
      <c r="O37" s="121"/>
      <c r="P37" s="121"/>
      <c r="Q37" s="122"/>
      <c r="R37" s="121"/>
      <c r="S37" s="120"/>
      <c r="T37" s="121"/>
      <c r="U37" s="121"/>
      <c r="V37" s="122"/>
      <c r="W37" s="125"/>
      <c r="X37" s="120"/>
      <c r="Y37" s="121"/>
      <c r="Z37" s="121"/>
      <c r="AA37" s="122"/>
      <c r="AB37" s="125"/>
      <c r="AC37" s="120"/>
      <c r="AD37" s="121"/>
      <c r="AE37" s="121"/>
      <c r="AF37" s="122"/>
      <c r="AG37" s="125"/>
      <c r="AH37" s="120"/>
      <c r="AI37" s="121"/>
      <c r="AJ37" s="121"/>
      <c r="AK37" s="122"/>
      <c r="AL37" s="126"/>
    </row>
    <row r="38" spans="1:39" ht="15.6" x14ac:dyDescent="0.3">
      <c r="C38" s="142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4"/>
      <c r="AI38" s="144"/>
      <c r="AJ38" s="144"/>
      <c r="AK38" s="144"/>
      <c r="AL38" s="124"/>
    </row>
    <row r="39" spans="1:39" ht="15.6" x14ac:dyDescent="0.3">
      <c r="C39" s="142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4"/>
      <c r="AI39" s="144"/>
      <c r="AJ39" s="144"/>
      <c r="AK39" s="144"/>
      <c r="AL39" s="124"/>
    </row>
    <row r="40" spans="1:39" x14ac:dyDescent="0.25"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6"/>
      <c r="AJ40" s="146"/>
      <c r="AK40" s="146"/>
    </row>
    <row r="41" spans="1:39" x14ac:dyDescent="0.25"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6"/>
      <c r="AI41" s="146"/>
      <c r="AJ41" s="146"/>
      <c r="AK41" s="146"/>
    </row>
    <row r="42" spans="1:39" x14ac:dyDescent="0.25"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6"/>
      <c r="AI42" s="146"/>
      <c r="AJ42" s="146"/>
      <c r="AK42" s="146"/>
    </row>
    <row r="43" spans="1:39" x14ac:dyDescent="0.25"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6"/>
      <c r="AI43" s="146"/>
      <c r="AJ43" s="146"/>
      <c r="AK43" s="146"/>
    </row>
    <row r="44" spans="1:39" x14ac:dyDescent="0.25"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6"/>
      <c r="AI44" s="146"/>
      <c r="AJ44" s="146"/>
      <c r="AK44" s="146"/>
    </row>
    <row r="45" spans="1:39" x14ac:dyDescent="0.25"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6"/>
      <c r="AI45" s="146"/>
      <c r="AJ45" s="146"/>
      <c r="AK45" s="146"/>
    </row>
    <row r="46" spans="1:39" x14ac:dyDescent="0.25"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6"/>
      <c r="AI46" s="146"/>
      <c r="AJ46" s="146"/>
      <c r="AK46" s="146"/>
    </row>
    <row r="47" spans="1:39" x14ac:dyDescent="0.25"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6"/>
      <c r="AI47" s="146"/>
      <c r="AJ47" s="146"/>
      <c r="AK47" s="146"/>
    </row>
    <row r="48" spans="1:39" x14ac:dyDescent="0.25"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6"/>
      <c r="AI48" s="146"/>
      <c r="AJ48" s="146"/>
      <c r="AK48" s="146"/>
    </row>
    <row r="49" spans="3:37" x14ac:dyDescent="0.25"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6"/>
      <c r="AI49" s="146"/>
      <c r="AJ49" s="146"/>
      <c r="AK49" s="146"/>
    </row>
    <row r="50" spans="3:37" x14ac:dyDescent="0.25"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6"/>
      <c r="AI50" s="146"/>
      <c r="AJ50" s="146"/>
      <c r="AK50" s="146"/>
    </row>
    <row r="51" spans="3:37" x14ac:dyDescent="0.25"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6"/>
      <c r="AI51" s="146"/>
      <c r="AJ51" s="146"/>
      <c r="AK51" s="146"/>
    </row>
    <row r="52" spans="3:37" x14ac:dyDescent="0.25"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6"/>
      <c r="AI52" s="146"/>
      <c r="AJ52" s="146"/>
      <c r="AK52" s="146"/>
    </row>
    <row r="53" spans="3:37" x14ac:dyDescent="0.25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6"/>
      <c r="AI53" s="146"/>
      <c r="AJ53" s="146"/>
      <c r="AK53" s="146"/>
    </row>
    <row r="54" spans="3:37" x14ac:dyDescent="0.25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6"/>
      <c r="AI54" s="146"/>
      <c r="AJ54" s="146"/>
      <c r="AK54" s="146"/>
    </row>
    <row r="55" spans="3:37" x14ac:dyDescent="0.25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6"/>
      <c r="AI55" s="146"/>
      <c r="AJ55" s="146"/>
      <c r="AK55" s="146"/>
    </row>
    <row r="56" spans="3:37" x14ac:dyDescent="0.25"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6"/>
      <c r="AI56" s="146"/>
      <c r="AJ56" s="146"/>
      <c r="AK56" s="146"/>
    </row>
    <row r="57" spans="3:37" x14ac:dyDescent="0.25"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6"/>
      <c r="AI57" s="146"/>
      <c r="AJ57" s="146"/>
      <c r="AK57" s="146"/>
    </row>
    <row r="58" spans="3:37" x14ac:dyDescent="0.25"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6"/>
      <c r="AI58" s="146"/>
      <c r="AJ58" s="146"/>
      <c r="AK58" s="146"/>
    </row>
    <row r="59" spans="3:37" x14ac:dyDescent="0.25"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6"/>
      <c r="AI59" s="146"/>
      <c r="AJ59" s="146"/>
      <c r="AK59" s="146"/>
    </row>
    <row r="60" spans="3:37" x14ac:dyDescent="0.25"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6"/>
      <c r="AI60" s="146"/>
      <c r="AJ60" s="146"/>
      <c r="AK60" s="146"/>
    </row>
    <row r="61" spans="3:37" x14ac:dyDescent="0.25"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6"/>
      <c r="AI61" s="146"/>
      <c r="AJ61" s="146"/>
      <c r="AK61" s="146"/>
    </row>
    <row r="62" spans="3:37" x14ac:dyDescent="0.25"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6"/>
      <c r="AI62" s="146"/>
      <c r="AJ62" s="146"/>
      <c r="AK62" s="146"/>
    </row>
    <row r="63" spans="3:37" x14ac:dyDescent="0.25"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6"/>
      <c r="AI63" s="146"/>
      <c r="AJ63" s="146"/>
      <c r="AK63" s="146"/>
    </row>
    <row r="64" spans="3:37" x14ac:dyDescent="0.25"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6"/>
      <c r="AI64" s="146"/>
      <c r="AJ64" s="146"/>
      <c r="AK64" s="146"/>
    </row>
    <row r="65" spans="3:37" x14ac:dyDescent="0.25"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6"/>
      <c r="AI65" s="146"/>
      <c r="AJ65" s="146"/>
      <c r="AK65" s="146"/>
    </row>
    <row r="66" spans="3:37" x14ac:dyDescent="0.25"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6"/>
      <c r="AI66" s="146"/>
      <c r="AJ66" s="146"/>
      <c r="AK66" s="146"/>
    </row>
    <row r="67" spans="3:37" x14ac:dyDescent="0.25"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6"/>
      <c r="AI67" s="146"/>
      <c r="AJ67" s="146"/>
      <c r="AK67" s="146"/>
    </row>
    <row r="68" spans="3:37" x14ac:dyDescent="0.25"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6"/>
      <c r="AI68" s="146"/>
      <c r="AJ68" s="146"/>
      <c r="AK68" s="146"/>
    </row>
    <row r="69" spans="3:37" x14ac:dyDescent="0.25"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6"/>
      <c r="AI69" s="146"/>
      <c r="AJ69" s="146"/>
      <c r="AK69" s="146"/>
    </row>
    <row r="70" spans="3:37" x14ac:dyDescent="0.25"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6"/>
      <c r="AI70" s="146"/>
      <c r="AJ70" s="146"/>
      <c r="AK70" s="146"/>
    </row>
    <row r="71" spans="3:37" x14ac:dyDescent="0.25"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6"/>
      <c r="AI71" s="146"/>
      <c r="AJ71" s="146"/>
      <c r="AK71" s="146"/>
    </row>
    <row r="72" spans="3:37" x14ac:dyDescent="0.25"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6"/>
      <c r="AI72" s="146"/>
      <c r="AJ72" s="146"/>
      <c r="AK72" s="146"/>
    </row>
    <row r="73" spans="3:37" x14ac:dyDescent="0.25"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6"/>
      <c r="AI73" s="146"/>
      <c r="AJ73" s="146"/>
      <c r="AK73" s="146"/>
    </row>
    <row r="74" spans="3:37" x14ac:dyDescent="0.25"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6"/>
      <c r="AI74" s="146"/>
      <c r="AJ74" s="146"/>
      <c r="AK74" s="146"/>
    </row>
    <row r="75" spans="3:37" x14ac:dyDescent="0.25"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6"/>
      <c r="AI75" s="146"/>
      <c r="AJ75" s="146"/>
      <c r="AK75" s="146"/>
    </row>
    <row r="76" spans="3:37" x14ac:dyDescent="0.25"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6"/>
      <c r="AI76" s="146"/>
      <c r="AJ76" s="146"/>
      <c r="AK76" s="146"/>
    </row>
    <row r="77" spans="3:37" x14ac:dyDescent="0.25"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6"/>
      <c r="AI77" s="146"/>
      <c r="AJ77" s="146"/>
      <c r="AK77" s="146"/>
    </row>
    <row r="78" spans="3:37" x14ac:dyDescent="0.25"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6"/>
      <c r="AI78" s="146"/>
      <c r="AJ78" s="146"/>
      <c r="AK78" s="146"/>
    </row>
    <row r="79" spans="3:37" x14ac:dyDescent="0.25"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6"/>
      <c r="AI79" s="146"/>
      <c r="AJ79" s="146"/>
      <c r="AK79" s="146"/>
    </row>
    <row r="80" spans="3:37" x14ac:dyDescent="0.25"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6"/>
      <c r="AI80" s="146"/>
      <c r="AJ80" s="146"/>
      <c r="AK80" s="146"/>
    </row>
    <row r="81" spans="3:37" x14ac:dyDescent="0.25"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6"/>
      <c r="AI81" s="146"/>
      <c r="AJ81" s="146"/>
      <c r="AK81" s="146"/>
    </row>
    <row r="82" spans="3:37" x14ac:dyDescent="0.25"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6"/>
      <c r="AI82" s="146"/>
      <c r="AJ82" s="146"/>
      <c r="AK82" s="146"/>
    </row>
    <row r="83" spans="3:37" x14ac:dyDescent="0.25"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6"/>
      <c r="AI83" s="146"/>
      <c r="AJ83" s="146"/>
      <c r="AK83" s="146"/>
    </row>
    <row r="84" spans="3:37" x14ac:dyDescent="0.25"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6"/>
      <c r="AI84" s="146"/>
      <c r="AJ84" s="146"/>
      <c r="AK84" s="146"/>
    </row>
    <row r="85" spans="3:37" x14ac:dyDescent="0.25"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6"/>
      <c r="AI85" s="146"/>
      <c r="AJ85" s="146"/>
      <c r="AK85" s="146"/>
    </row>
    <row r="86" spans="3:37" x14ac:dyDescent="0.25"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6"/>
      <c r="AI86" s="146"/>
      <c r="AJ86" s="146"/>
      <c r="AK86" s="146"/>
    </row>
    <row r="87" spans="3:37" x14ac:dyDescent="0.25"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6"/>
      <c r="AI87" s="146"/>
      <c r="AJ87" s="146"/>
      <c r="AK87" s="146"/>
    </row>
    <row r="88" spans="3:37" x14ac:dyDescent="0.25"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6"/>
      <c r="AI88" s="146"/>
      <c r="AJ88" s="146"/>
      <c r="AK88" s="146"/>
    </row>
    <row r="89" spans="3:37" x14ac:dyDescent="0.25"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6"/>
      <c r="AI89" s="146"/>
      <c r="AJ89" s="146"/>
      <c r="AK89" s="146"/>
    </row>
    <row r="90" spans="3:37" x14ac:dyDescent="0.25"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6"/>
      <c r="AI90" s="146"/>
      <c r="AJ90" s="146"/>
      <c r="AK90" s="146"/>
    </row>
    <row r="91" spans="3:37" x14ac:dyDescent="0.25"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6"/>
      <c r="AI91" s="146"/>
      <c r="AJ91" s="146"/>
      <c r="AK91" s="146"/>
    </row>
    <row r="92" spans="3:37" x14ac:dyDescent="0.25"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6"/>
      <c r="AI92" s="146"/>
      <c r="AJ92" s="146"/>
      <c r="AK92" s="146"/>
    </row>
    <row r="93" spans="3:37" x14ac:dyDescent="0.25"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6"/>
      <c r="AI93" s="146"/>
      <c r="AJ93" s="146"/>
      <c r="AK93" s="146"/>
    </row>
    <row r="94" spans="3:37" x14ac:dyDescent="0.25"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6"/>
      <c r="AI94" s="146"/>
      <c r="AJ94" s="146"/>
      <c r="AK94" s="146"/>
    </row>
    <row r="95" spans="3:37" x14ac:dyDescent="0.25"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6"/>
      <c r="AI95" s="146"/>
      <c r="AJ95" s="146"/>
      <c r="AK95" s="146"/>
    </row>
    <row r="96" spans="3:37" x14ac:dyDescent="0.25"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6"/>
      <c r="AI96" s="146"/>
      <c r="AJ96" s="146"/>
      <c r="AK96" s="146"/>
    </row>
    <row r="97" spans="3:37" x14ac:dyDescent="0.25"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6"/>
      <c r="AI97" s="146"/>
      <c r="AJ97" s="146"/>
      <c r="AK97" s="146"/>
    </row>
    <row r="98" spans="3:37" x14ac:dyDescent="0.25"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6"/>
      <c r="AI98" s="146"/>
      <c r="AJ98" s="146"/>
      <c r="AK98" s="146"/>
    </row>
    <row r="99" spans="3:37" x14ac:dyDescent="0.25"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6"/>
      <c r="AI99" s="146"/>
      <c r="AJ99" s="146"/>
      <c r="AK99" s="146"/>
    </row>
    <row r="100" spans="3:37" x14ac:dyDescent="0.25"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6"/>
      <c r="AI100" s="146"/>
      <c r="AJ100" s="146"/>
      <c r="AK100" s="146"/>
    </row>
    <row r="101" spans="3:37" x14ac:dyDescent="0.25"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6"/>
      <c r="AI101" s="146"/>
      <c r="AJ101" s="146"/>
      <c r="AK101" s="146"/>
    </row>
    <row r="102" spans="3:37" x14ac:dyDescent="0.25"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6"/>
      <c r="AI102" s="146"/>
      <c r="AJ102" s="146"/>
      <c r="AK102" s="146"/>
    </row>
    <row r="103" spans="3:37" x14ac:dyDescent="0.25"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6"/>
      <c r="AI103" s="146"/>
      <c r="AJ103" s="146"/>
      <c r="AK103" s="146"/>
    </row>
    <row r="104" spans="3:37" x14ac:dyDescent="0.25"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6"/>
      <c r="AI104" s="146"/>
      <c r="AJ104" s="146"/>
      <c r="AK104" s="146"/>
    </row>
    <row r="105" spans="3:37" x14ac:dyDescent="0.25"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6"/>
      <c r="AI105" s="146"/>
      <c r="AJ105" s="146"/>
      <c r="AK105" s="146"/>
    </row>
    <row r="106" spans="3:37" x14ac:dyDescent="0.25"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6"/>
      <c r="AI106" s="146"/>
      <c r="AJ106" s="146"/>
      <c r="AK106" s="146"/>
    </row>
    <row r="107" spans="3:37" x14ac:dyDescent="0.25"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6"/>
      <c r="AI107" s="146"/>
      <c r="AJ107" s="146"/>
      <c r="AK107" s="146"/>
    </row>
    <row r="108" spans="3:37" x14ac:dyDescent="0.25"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6"/>
      <c r="AI108" s="146"/>
      <c r="AJ108" s="146"/>
      <c r="AK108" s="146"/>
    </row>
    <row r="109" spans="3:37" x14ac:dyDescent="0.25"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6"/>
      <c r="AI109" s="146"/>
      <c r="AJ109" s="146"/>
      <c r="AK109" s="146"/>
    </row>
    <row r="110" spans="3:37" x14ac:dyDescent="0.25"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6"/>
      <c r="AI110" s="146"/>
      <c r="AJ110" s="146"/>
      <c r="AK110" s="146"/>
    </row>
    <row r="111" spans="3:37" x14ac:dyDescent="0.25"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6"/>
      <c r="AI111" s="146"/>
      <c r="AJ111" s="146"/>
      <c r="AK111" s="146"/>
    </row>
    <row r="112" spans="3:37" x14ac:dyDescent="0.25"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6"/>
      <c r="AI112" s="146"/>
      <c r="AJ112" s="146"/>
      <c r="AK112" s="146"/>
    </row>
    <row r="113" spans="3:37" x14ac:dyDescent="0.25"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6"/>
      <c r="AI113" s="146"/>
      <c r="AJ113" s="146"/>
      <c r="AK113" s="146"/>
    </row>
    <row r="114" spans="3:37" x14ac:dyDescent="0.25"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6"/>
      <c r="AI114" s="146"/>
      <c r="AJ114" s="146"/>
      <c r="AK114" s="146"/>
    </row>
    <row r="115" spans="3:37" x14ac:dyDescent="0.25"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6"/>
      <c r="AI115" s="146"/>
      <c r="AJ115" s="146"/>
      <c r="AK115" s="146"/>
    </row>
    <row r="116" spans="3:37" x14ac:dyDescent="0.25"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6"/>
      <c r="AI116" s="146"/>
      <c r="AJ116" s="146"/>
      <c r="AK116" s="146"/>
    </row>
    <row r="117" spans="3:37" x14ac:dyDescent="0.25"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6"/>
      <c r="AI117" s="146"/>
      <c r="AJ117" s="146"/>
      <c r="AK117" s="146"/>
    </row>
    <row r="118" spans="3:37" x14ac:dyDescent="0.25"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6"/>
      <c r="AI118" s="146"/>
      <c r="AJ118" s="146"/>
      <c r="AK118" s="146"/>
    </row>
    <row r="119" spans="3:37" x14ac:dyDescent="0.25"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6"/>
      <c r="AI119" s="146"/>
      <c r="AJ119" s="146"/>
      <c r="AK119" s="146"/>
    </row>
    <row r="120" spans="3:37" x14ac:dyDescent="0.25"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6"/>
      <c r="AI120" s="146"/>
      <c r="AJ120" s="146"/>
      <c r="AK120" s="146"/>
    </row>
    <row r="121" spans="3:37" x14ac:dyDescent="0.25"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6"/>
      <c r="AI121" s="146"/>
      <c r="AJ121" s="146"/>
      <c r="AK121" s="146"/>
    </row>
    <row r="122" spans="3:37" x14ac:dyDescent="0.25"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6"/>
      <c r="AI122" s="146"/>
      <c r="AJ122" s="146"/>
      <c r="AK122" s="146"/>
    </row>
    <row r="123" spans="3:37" x14ac:dyDescent="0.25"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6"/>
      <c r="AI123" s="146"/>
      <c r="AJ123" s="146"/>
      <c r="AK123" s="146"/>
    </row>
    <row r="124" spans="3:37" x14ac:dyDescent="0.25"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6"/>
      <c r="AI124" s="146"/>
      <c r="AJ124" s="146"/>
      <c r="AK124" s="146"/>
    </row>
    <row r="125" spans="3:37" x14ac:dyDescent="0.25"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6"/>
      <c r="AI125" s="146"/>
      <c r="AJ125" s="146"/>
      <c r="AK125" s="146"/>
    </row>
    <row r="126" spans="3:37" x14ac:dyDescent="0.25"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6"/>
      <c r="AI126" s="146"/>
      <c r="AJ126" s="146"/>
      <c r="AK126" s="146"/>
    </row>
    <row r="127" spans="3:37" x14ac:dyDescent="0.25"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6"/>
      <c r="AI127" s="146"/>
      <c r="AJ127" s="146"/>
      <c r="AK127" s="146"/>
    </row>
    <row r="128" spans="3:37" x14ac:dyDescent="0.25"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6"/>
      <c r="AI128" s="146"/>
      <c r="AJ128" s="146"/>
      <c r="AK128" s="146"/>
    </row>
    <row r="129" spans="3:37" x14ac:dyDescent="0.25"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6"/>
      <c r="AI129" s="146"/>
      <c r="AJ129" s="146"/>
      <c r="AK129" s="146"/>
    </row>
    <row r="130" spans="3:37" x14ac:dyDescent="0.25"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6"/>
      <c r="AI130" s="146"/>
      <c r="AJ130" s="146"/>
      <c r="AK130" s="146"/>
    </row>
    <row r="131" spans="3:37" x14ac:dyDescent="0.25"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6"/>
      <c r="AI131" s="146"/>
      <c r="AJ131" s="146"/>
      <c r="AK131" s="146"/>
    </row>
    <row r="132" spans="3:37" x14ac:dyDescent="0.25"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6"/>
      <c r="AI132" s="146"/>
      <c r="AJ132" s="146"/>
      <c r="AK132" s="146"/>
    </row>
    <row r="133" spans="3:37" x14ac:dyDescent="0.25"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6"/>
      <c r="AI133" s="146"/>
      <c r="AJ133" s="146"/>
      <c r="AK133" s="146"/>
    </row>
    <row r="134" spans="3:37" x14ac:dyDescent="0.25"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6"/>
      <c r="AI134" s="146"/>
      <c r="AJ134" s="146"/>
      <c r="AK134" s="146"/>
    </row>
    <row r="135" spans="3:37" x14ac:dyDescent="0.25"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6"/>
      <c r="AI135" s="146"/>
      <c r="AJ135" s="146"/>
      <c r="AK135" s="146"/>
    </row>
    <row r="136" spans="3:37" x14ac:dyDescent="0.25"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6"/>
      <c r="AI136" s="146"/>
      <c r="AJ136" s="146"/>
      <c r="AK136" s="146"/>
    </row>
    <row r="137" spans="3:37" x14ac:dyDescent="0.25"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6"/>
      <c r="AI137" s="146"/>
      <c r="AJ137" s="146"/>
      <c r="AK137" s="146"/>
    </row>
    <row r="138" spans="3:37" x14ac:dyDescent="0.25"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6"/>
      <c r="AI138" s="146"/>
      <c r="AJ138" s="146"/>
      <c r="AK138" s="146"/>
    </row>
    <row r="139" spans="3:37" x14ac:dyDescent="0.25"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6"/>
      <c r="AI139" s="146"/>
      <c r="AJ139" s="146"/>
      <c r="AK139" s="146"/>
    </row>
    <row r="140" spans="3:37" x14ac:dyDescent="0.25"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6"/>
      <c r="AI140" s="146"/>
      <c r="AJ140" s="146"/>
      <c r="AK140" s="146"/>
    </row>
    <row r="141" spans="3:37" x14ac:dyDescent="0.25"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6"/>
      <c r="AI141" s="146"/>
      <c r="AJ141" s="146"/>
      <c r="AK141" s="146"/>
    </row>
    <row r="142" spans="3:37" x14ac:dyDescent="0.25"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6"/>
      <c r="AI142" s="146"/>
      <c r="AJ142" s="146"/>
      <c r="AK142" s="146"/>
    </row>
    <row r="143" spans="3:37" x14ac:dyDescent="0.25"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6"/>
      <c r="AI143" s="146"/>
      <c r="AJ143" s="146"/>
      <c r="AK143" s="146"/>
    </row>
    <row r="144" spans="3:37" x14ac:dyDescent="0.25"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6"/>
      <c r="AI144" s="146"/>
      <c r="AJ144" s="146"/>
      <c r="AK144" s="146"/>
    </row>
    <row r="145" spans="3:37" x14ac:dyDescent="0.25"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6"/>
      <c r="AI145" s="146"/>
      <c r="AJ145" s="146"/>
      <c r="AK145" s="146"/>
    </row>
    <row r="146" spans="3:37" x14ac:dyDescent="0.25"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6"/>
      <c r="AI146" s="146"/>
      <c r="AJ146" s="146"/>
      <c r="AK146" s="146"/>
    </row>
    <row r="147" spans="3:37" x14ac:dyDescent="0.25"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6"/>
      <c r="AI147" s="146"/>
      <c r="AJ147" s="146"/>
      <c r="AK147" s="146"/>
    </row>
    <row r="148" spans="3:37" x14ac:dyDescent="0.25"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6"/>
      <c r="AI148" s="146"/>
      <c r="AJ148" s="146"/>
      <c r="AK148" s="146"/>
    </row>
    <row r="149" spans="3:37" x14ac:dyDescent="0.25"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6"/>
      <c r="AI149" s="146"/>
      <c r="AJ149" s="146"/>
      <c r="AK149" s="146"/>
    </row>
    <row r="150" spans="3:37" x14ac:dyDescent="0.25"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6"/>
      <c r="AI150" s="146"/>
      <c r="AJ150" s="146"/>
      <c r="AK150" s="146"/>
    </row>
    <row r="151" spans="3:37" x14ac:dyDescent="0.25"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6"/>
      <c r="AI151" s="146"/>
      <c r="AJ151" s="146"/>
      <c r="AK151" s="146"/>
    </row>
    <row r="152" spans="3:37" x14ac:dyDescent="0.25"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6"/>
      <c r="AI152" s="146"/>
      <c r="AJ152" s="146"/>
      <c r="AK152" s="146"/>
    </row>
    <row r="153" spans="3:37" x14ac:dyDescent="0.25"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6"/>
      <c r="AI153" s="146"/>
      <c r="AJ153" s="146"/>
      <c r="AK153" s="146"/>
    </row>
    <row r="154" spans="3:37" x14ac:dyDescent="0.25"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6"/>
      <c r="AI154" s="146"/>
      <c r="AJ154" s="146"/>
      <c r="AK154" s="146"/>
    </row>
    <row r="155" spans="3:37" x14ac:dyDescent="0.25"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6"/>
      <c r="AI155" s="146"/>
      <c r="AJ155" s="146"/>
      <c r="AK155" s="146"/>
    </row>
    <row r="156" spans="3:37" x14ac:dyDescent="0.25"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6"/>
      <c r="AI156" s="146"/>
      <c r="AJ156" s="146"/>
      <c r="AK156" s="146"/>
    </row>
    <row r="157" spans="3:37" x14ac:dyDescent="0.25"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6"/>
      <c r="AI157" s="146"/>
      <c r="AJ157" s="146"/>
      <c r="AK157" s="146"/>
    </row>
    <row r="158" spans="3:37" x14ac:dyDescent="0.25"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6"/>
      <c r="AI158" s="146"/>
      <c r="AJ158" s="146"/>
      <c r="AK158" s="146"/>
    </row>
    <row r="159" spans="3:37" x14ac:dyDescent="0.25"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</row>
    <row r="160" spans="3:37" x14ac:dyDescent="0.25"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</row>
    <row r="161" spans="3:33" x14ac:dyDescent="0.25"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</row>
    <row r="162" spans="3:33" x14ac:dyDescent="0.25"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</row>
    <row r="163" spans="3:33" x14ac:dyDescent="0.25"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</row>
    <row r="164" spans="3:33" x14ac:dyDescent="0.25">
      <c r="C164" s="137"/>
      <c r="D164" s="137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</row>
    <row r="165" spans="3:33" x14ac:dyDescent="0.25">
      <c r="C165" s="137"/>
      <c r="D165" s="137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</row>
    <row r="166" spans="3:33" x14ac:dyDescent="0.25"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</row>
    <row r="167" spans="3:33" x14ac:dyDescent="0.25">
      <c r="C167" s="137"/>
      <c r="D167" s="137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</row>
    <row r="168" spans="3:33" x14ac:dyDescent="0.25"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</row>
    <row r="169" spans="3:33" x14ac:dyDescent="0.25">
      <c r="C169" s="137"/>
      <c r="D169" s="137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</row>
    <row r="170" spans="3:33" x14ac:dyDescent="0.25"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</row>
    <row r="171" spans="3:33" x14ac:dyDescent="0.25">
      <c r="C171" s="137"/>
      <c r="D171" s="137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</row>
    <row r="172" spans="3:33" x14ac:dyDescent="0.25">
      <c r="C172" s="137"/>
      <c r="D172" s="137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</row>
    <row r="173" spans="3:33" x14ac:dyDescent="0.25">
      <c r="C173" s="137"/>
      <c r="D173" s="137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</row>
    <row r="174" spans="3:33" x14ac:dyDescent="0.25">
      <c r="C174" s="137"/>
      <c r="D174" s="137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</row>
    <row r="175" spans="3:33" x14ac:dyDescent="0.25"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</row>
    <row r="176" spans="3:33" x14ac:dyDescent="0.25">
      <c r="C176" s="137"/>
      <c r="D176" s="137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</row>
    <row r="177" spans="3:33" x14ac:dyDescent="0.25"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</row>
    <row r="178" spans="3:33" x14ac:dyDescent="0.25"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</row>
    <row r="179" spans="3:33" x14ac:dyDescent="0.25">
      <c r="C179" s="137"/>
      <c r="D179" s="137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</row>
    <row r="180" spans="3:33" x14ac:dyDescent="0.25">
      <c r="C180" s="137"/>
      <c r="D180" s="137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</row>
    <row r="181" spans="3:33" x14ac:dyDescent="0.25"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</row>
    <row r="182" spans="3:33" x14ac:dyDescent="0.25"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</row>
    <row r="183" spans="3:33" x14ac:dyDescent="0.25"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</row>
    <row r="184" spans="3:33" x14ac:dyDescent="0.25"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</row>
    <row r="185" spans="3:33" x14ac:dyDescent="0.25">
      <c r="C185" s="137"/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</row>
    <row r="186" spans="3:33" x14ac:dyDescent="0.25">
      <c r="C186" s="137"/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</row>
    <row r="187" spans="3:33" x14ac:dyDescent="0.25">
      <c r="C187" s="137"/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</row>
    <row r="188" spans="3:33" x14ac:dyDescent="0.25"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</row>
    <row r="189" spans="3:33" x14ac:dyDescent="0.25"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</row>
    <row r="190" spans="3:33" x14ac:dyDescent="0.25"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</row>
    <row r="191" spans="3:33" x14ac:dyDescent="0.25"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</row>
    <row r="192" spans="3:33" x14ac:dyDescent="0.25"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</row>
    <row r="193" spans="3:33" x14ac:dyDescent="0.25"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</row>
    <row r="194" spans="3:33" x14ac:dyDescent="0.25"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</row>
    <row r="195" spans="3:33" x14ac:dyDescent="0.25"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</row>
    <row r="196" spans="3:33" x14ac:dyDescent="0.25"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</row>
    <row r="197" spans="3:33" x14ac:dyDescent="0.25"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</row>
    <row r="198" spans="3:33" x14ac:dyDescent="0.25"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</row>
    <row r="199" spans="3:33" x14ac:dyDescent="0.25"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</row>
    <row r="200" spans="3:33" x14ac:dyDescent="0.25"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</row>
    <row r="201" spans="3:33" x14ac:dyDescent="0.25"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</row>
    <row r="202" spans="3:33" x14ac:dyDescent="0.25"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</row>
    <row r="203" spans="3:33" x14ac:dyDescent="0.25"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</row>
    <row r="204" spans="3:33" x14ac:dyDescent="0.25"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</row>
    <row r="205" spans="3:33" x14ac:dyDescent="0.25"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</row>
    <row r="206" spans="3:33" x14ac:dyDescent="0.25"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</row>
    <row r="207" spans="3:33" x14ac:dyDescent="0.25">
      <c r="C207" s="137"/>
      <c r="D207" s="137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</row>
    <row r="208" spans="3:33" x14ac:dyDescent="0.25"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</row>
    <row r="209" spans="3:33" x14ac:dyDescent="0.25"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</row>
    <row r="210" spans="3:33" x14ac:dyDescent="0.25">
      <c r="C210" s="137"/>
      <c r="D210" s="137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</row>
    <row r="211" spans="3:33" x14ac:dyDescent="0.25"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</row>
    <row r="212" spans="3:33" x14ac:dyDescent="0.25"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</row>
    <row r="213" spans="3:33" x14ac:dyDescent="0.25">
      <c r="C213" s="137"/>
      <c r="D213" s="137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</row>
    <row r="214" spans="3:33" x14ac:dyDescent="0.25">
      <c r="C214" s="137"/>
      <c r="D214" s="137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</row>
    <row r="215" spans="3:33" x14ac:dyDescent="0.25">
      <c r="C215" s="137"/>
      <c r="D215" s="137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</row>
    <row r="216" spans="3:33" x14ac:dyDescent="0.25">
      <c r="C216" s="137"/>
      <c r="D216" s="137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</row>
    <row r="217" spans="3:33" x14ac:dyDescent="0.25">
      <c r="C217" s="137"/>
      <c r="D217" s="137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</row>
    <row r="218" spans="3:33" x14ac:dyDescent="0.25"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</row>
    <row r="219" spans="3:33" x14ac:dyDescent="0.25">
      <c r="C219" s="137"/>
      <c r="D219" s="137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</row>
    <row r="220" spans="3:33" x14ac:dyDescent="0.25">
      <c r="C220" s="137"/>
      <c r="D220" s="137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</row>
    <row r="221" spans="3:33" x14ac:dyDescent="0.25"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</row>
    <row r="222" spans="3:33" x14ac:dyDescent="0.25"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</row>
    <row r="223" spans="3:33" x14ac:dyDescent="0.25">
      <c r="C223" s="137"/>
      <c r="D223" s="137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</row>
    <row r="224" spans="3:33" x14ac:dyDescent="0.25"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</row>
    <row r="225" spans="3:33" x14ac:dyDescent="0.25">
      <c r="C225" s="137"/>
      <c r="D225" s="137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</row>
    <row r="226" spans="3:33" x14ac:dyDescent="0.25">
      <c r="C226" s="137"/>
      <c r="D226" s="137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</row>
    <row r="227" spans="3:33" x14ac:dyDescent="0.25"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</row>
    <row r="228" spans="3:33" x14ac:dyDescent="0.25"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</row>
    <row r="229" spans="3:33" x14ac:dyDescent="0.25"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</row>
    <row r="230" spans="3:33" x14ac:dyDescent="0.25"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</row>
    <row r="231" spans="3:33" x14ac:dyDescent="0.25"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</row>
    <row r="232" spans="3:33" x14ac:dyDescent="0.25"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</row>
    <row r="233" spans="3:33" x14ac:dyDescent="0.25"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</row>
    <row r="234" spans="3:33" x14ac:dyDescent="0.25"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</row>
    <row r="235" spans="3:33" x14ac:dyDescent="0.25"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</row>
    <row r="236" spans="3:33" x14ac:dyDescent="0.25"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</row>
    <row r="237" spans="3:33" x14ac:dyDescent="0.25"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</row>
    <row r="238" spans="3:33" x14ac:dyDescent="0.25"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</row>
    <row r="239" spans="3:33" x14ac:dyDescent="0.25"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</row>
    <row r="240" spans="3:33" x14ac:dyDescent="0.25"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</row>
    <row r="241" spans="3:33" x14ac:dyDescent="0.25"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</row>
    <row r="242" spans="3:33" x14ac:dyDescent="0.25"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</row>
    <row r="243" spans="3:33" x14ac:dyDescent="0.25"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</row>
    <row r="244" spans="3:33" x14ac:dyDescent="0.25"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3:33" x14ac:dyDescent="0.25"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</row>
    <row r="246" spans="3:33" x14ac:dyDescent="0.25"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</row>
    <row r="247" spans="3:33" x14ac:dyDescent="0.25"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</row>
    <row r="248" spans="3:33" x14ac:dyDescent="0.25"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</row>
    <row r="249" spans="3:33" x14ac:dyDescent="0.25">
      <c r="C249" s="137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</row>
    <row r="250" spans="3:33" x14ac:dyDescent="0.25"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</row>
    <row r="251" spans="3:33" x14ac:dyDescent="0.25"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</row>
    <row r="252" spans="3:33" x14ac:dyDescent="0.25">
      <c r="C252" s="137"/>
      <c r="D252" s="137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</row>
    <row r="253" spans="3:33" x14ac:dyDescent="0.25">
      <c r="C253" s="137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</row>
    <row r="254" spans="3:33" x14ac:dyDescent="0.25">
      <c r="C254" s="137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</row>
    <row r="255" spans="3:33" x14ac:dyDescent="0.25">
      <c r="C255" s="137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</row>
    <row r="256" spans="3:33" x14ac:dyDescent="0.25"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</row>
    <row r="257" spans="3:33" x14ac:dyDescent="0.25"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</row>
    <row r="258" spans="3:33" x14ac:dyDescent="0.25">
      <c r="C258" s="137"/>
      <c r="D258" s="137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</row>
    <row r="259" spans="3:33" x14ac:dyDescent="0.25">
      <c r="C259" s="137"/>
      <c r="D259" s="137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</row>
    <row r="260" spans="3:33" x14ac:dyDescent="0.25">
      <c r="C260" s="137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</row>
    <row r="261" spans="3:33" x14ac:dyDescent="0.25">
      <c r="C261" s="137"/>
      <c r="D261" s="137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</row>
    <row r="262" spans="3:33" x14ac:dyDescent="0.25"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</row>
    <row r="263" spans="3:33" x14ac:dyDescent="0.25">
      <c r="C263" s="137"/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</row>
    <row r="264" spans="3:33" x14ac:dyDescent="0.25"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</row>
    <row r="265" spans="3:33" x14ac:dyDescent="0.25"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</row>
    <row r="266" spans="3:33" x14ac:dyDescent="0.25">
      <c r="C266" s="137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</row>
    <row r="267" spans="3:33" x14ac:dyDescent="0.25"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</row>
    <row r="268" spans="3:33" x14ac:dyDescent="0.25"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</row>
    <row r="269" spans="3:33" x14ac:dyDescent="0.25"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</row>
    <row r="270" spans="3:33" x14ac:dyDescent="0.25"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</row>
    <row r="271" spans="3:33" x14ac:dyDescent="0.25"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</row>
    <row r="272" spans="3:33" x14ac:dyDescent="0.25">
      <c r="C272" s="137"/>
      <c r="D272" s="137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</row>
    <row r="273" spans="3:33" x14ac:dyDescent="0.25">
      <c r="C273" s="137"/>
      <c r="D273" s="137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</row>
    <row r="274" spans="3:33" x14ac:dyDescent="0.25">
      <c r="C274" s="137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</row>
    <row r="275" spans="3:33" x14ac:dyDescent="0.25">
      <c r="C275" s="137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</row>
    <row r="276" spans="3:33" x14ac:dyDescent="0.25">
      <c r="C276" s="137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</row>
    <row r="277" spans="3:33" x14ac:dyDescent="0.25">
      <c r="C277" s="137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</row>
    <row r="278" spans="3:33" x14ac:dyDescent="0.25">
      <c r="C278" s="137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</row>
    <row r="279" spans="3:33" x14ac:dyDescent="0.25">
      <c r="C279" s="137"/>
      <c r="D279" s="137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</row>
    <row r="280" spans="3:33" x14ac:dyDescent="0.25">
      <c r="C280" s="137"/>
      <c r="D280" s="137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</row>
    <row r="281" spans="3:33" x14ac:dyDescent="0.25">
      <c r="C281" s="137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</row>
    <row r="282" spans="3:33" x14ac:dyDescent="0.25">
      <c r="C282" s="137"/>
      <c r="D282" s="137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</row>
    <row r="283" spans="3:33" x14ac:dyDescent="0.25">
      <c r="C283" s="137"/>
      <c r="D283" s="137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</row>
    <row r="284" spans="3:33" x14ac:dyDescent="0.25">
      <c r="C284" s="137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</row>
    <row r="285" spans="3:33" x14ac:dyDescent="0.25">
      <c r="C285" s="137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</row>
    <row r="286" spans="3:33" x14ac:dyDescent="0.25">
      <c r="C286" s="137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</row>
    <row r="287" spans="3:33" x14ac:dyDescent="0.25">
      <c r="C287" s="137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</row>
    <row r="288" spans="3:33" x14ac:dyDescent="0.25">
      <c r="C288" s="137"/>
      <c r="D288" s="137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</row>
    <row r="289" spans="3:33" x14ac:dyDescent="0.25"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</row>
    <row r="290" spans="3:33" x14ac:dyDescent="0.25"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</row>
    <row r="291" spans="3:33" x14ac:dyDescent="0.25"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</row>
  </sheetData>
  <mergeCells count="28">
    <mergeCell ref="N1:Q1"/>
    <mergeCell ref="O2:Q2"/>
    <mergeCell ref="S1:V1"/>
    <mergeCell ref="S2:S3"/>
    <mergeCell ref="T2:V2"/>
    <mergeCell ref="AL2:AL3"/>
    <mergeCell ref="AB2:AB3"/>
    <mergeCell ref="AC2:AC3"/>
    <mergeCell ref="AD2:AF2"/>
    <mergeCell ref="AG2:AG3"/>
    <mergeCell ref="AH2:AH3"/>
    <mergeCell ref="AI2:AK2"/>
    <mergeCell ref="AH1:AK1"/>
    <mergeCell ref="A2:A3"/>
    <mergeCell ref="B2:B3"/>
    <mergeCell ref="C2:C3"/>
    <mergeCell ref="D2:D3"/>
    <mergeCell ref="E2:G2"/>
    <mergeCell ref="Y2:AA2"/>
    <mergeCell ref="D1:G1"/>
    <mergeCell ref="I1:L1"/>
    <mergeCell ref="X1:AA1"/>
    <mergeCell ref="AC1:AF1"/>
    <mergeCell ref="H2:H3"/>
    <mergeCell ref="I2:I3"/>
    <mergeCell ref="J2:L2"/>
    <mergeCell ref="N2:N3"/>
    <mergeCell ref="X2:X3"/>
  </mergeCells>
  <pageMargins left="0.7" right="0.7" top="0.75" bottom="0.75" header="0.3" footer="0.3"/>
  <pageSetup paperSize="9" scale="20" fitToHeight="0" orientation="landscape" verticalDpi="0" r:id="rId1"/>
  <colBreaks count="1" manualBreakCount="1">
    <brk id="27" max="104857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86B3-6BD9-45E8-84E3-F6924BA9E8B8}">
  <sheetPr>
    <pageSetUpPr fitToPage="1"/>
  </sheetPr>
  <dimension ref="A1:BC22"/>
  <sheetViews>
    <sheetView topLeftCell="A7" workbookViewId="0">
      <selection activeCell="W21" sqref="W21"/>
    </sheetView>
  </sheetViews>
  <sheetFormatPr defaultColWidth="9.109375" defaultRowHeight="13.2" x14ac:dyDescent="0.25"/>
  <cols>
    <col min="1" max="1" width="38.5546875" style="147" customWidth="1"/>
    <col min="2" max="2" width="9.44140625" style="148" customWidth="1"/>
    <col min="3" max="3" width="9.44140625" style="147" customWidth="1"/>
    <col min="4" max="20" width="9.44140625" style="148" customWidth="1"/>
    <col min="21" max="21" width="9.44140625" style="147" customWidth="1"/>
    <col min="22" max="16384" width="9.109375" style="147"/>
  </cols>
  <sheetData>
    <row r="1" spans="1:55" x14ac:dyDescent="0.25">
      <c r="B1" s="147"/>
      <c r="U1" s="149"/>
    </row>
    <row r="2" spans="1:55" x14ac:dyDescent="0.25">
      <c r="B2" s="147"/>
      <c r="U2" s="149"/>
    </row>
    <row r="3" spans="1:55" s="150" customFormat="1" ht="10.199999999999999" x14ac:dyDescent="0.2">
      <c r="B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2" t="s">
        <v>624</v>
      </c>
    </row>
    <row r="4" spans="1:55" s="154" customFormat="1" ht="40.5" customHeight="1" x14ac:dyDescent="0.2">
      <c r="A4" s="332" t="s">
        <v>829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153"/>
    </row>
    <row r="5" spans="1:55" s="157" customFormat="1" ht="41.4" x14ac:dyDescent="0.3">
      <c r="A5" s="155" t="s">
        <v>625</v>
      </c>
      <c r="B5" s="375" t="s">
        <v>541</v>
      </c>
      <c r="C5" s="375" t="s">
        <v>595</v>
      </c>
      <c r="D5" s="375" t="s">
        <v>806</v>
      </c>
      <c r="E5" s="375" t="s">
        <v>780</v>
      </c>
      <c r="F5" s="375" t="s">
        <v>587</v>
      </c>
      <c r="G5" s="375" t="s">
        <v>734</v>
      </c>
      <c r="H5" s="375" t="s">
        <v>594</v>
      </c>
      <c r="I5" s="375" t="s">
        <v>807</v>
      </c>
      <c r="J5" s="375" t="s">
        <v>767</v>
      </c>
      <c r="K5" s="375" t="s">
        <v>762</v>
      </c>
      <c r="L5" s="375" t="s">
        <v>834</v>
      </c>
      <c r="M5" s="375" t="s">
        <v>835</v>
      </c>
      <c r="N5" s="375" t="s">
        <v>589</v>
      </c>
      <c r="O5" s="375" t="s">
        <v>836</v>
      </c>
      <c r="P5" s="375" t="s">
        <v>837</v>
      </c>
      <c r="Q5" s="375" t="s">
        <v>593</v>
      </c>
      <c r="R5" s="375" t="s">
        <v>778</v>
      </c>
      <c r="S5" s="375" t="s">
        <v>779</v>
      </c>
      <c r="T5" s="375" t="s">
        <v>604</v>
      </c>
      <c r="U5" s="156" t="s">
        <v>626</v>
      </c>
    </row>
    <row r="6" spans="1:55" s="160" customFormat="1" ht="27.6" x14ac:dyDescent="0.2">
      <c r="A6" s="158" t="s">
        <v>627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>
        <f>SUM(B6:T6)</f>
        <v>0</v>
      </c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</row>
    <row r="7" spans="1:55" s="160" customFormat="1" ht="41.4" x14ac:dyDescent="0.2">
      <c r="A7" s="163" t="s">
        <v>628</v>
      </c>
      <c r="B7" s="164">
        <f>SUM(B8:B13)</f>
        <v>41</v>
      </c>
      <c r="C7" s="164">
        <f t="shared" ref="C7:L7" si="0">SUM(C8:C13)</f>
        <v>31</v>
      </c>
      <c r="D7" s="164">
        <f t="shared" si="0"/>
        <v>5</v>
      </c>
      <c r="E7" s="164">
        <f t="shared" si="0"/>
        <v>26</v>
      </c>
      <c r="F7" s="164">
        <f t="shared" si="0"/>
        <v>1</v>
      </c>
      <c r="G7" s="164">
        <f t="shared" si="0"/>
        <v>8</v>
      </c>
      <c r="H7" s="164">
        <f t="shared" si="0"/>
        <v>3</v>
      </c>
      <c r="I7" s="164">
        <f t="shared" si="0"/>
        <v>1</v>
      </c>
      <c r="J7" s="164">
        <f t="shared" si="0"/>
        <v>3</v>
      </c>
      <c r="K7" s="164">
        <f t="shared" si="0"/>
        <v>6</v>
      </c>
      <c r="L7" s="164">
        <f t="shared" si="0"/>
        <v>3</v>
      </c>
      <c r="M7" s="164">
        <f t="shared" ref="M7" si="1">SUM(M8:M13)</f>
        <v>1</v>
      </c>
      <c r="N7" s="164">
        <f t="shared" ref="N7" si="2">SUM(N8:N13)</f>
        <v>4</v>
      </c>
      <c r="O7" s="164">
        <f t="shared" ref="O7" si="3">SUM(O8:O13)</f>
        <v>9</v>
      </c>
      <c r="P7" s="164">
        <f t="shared" ref="P7" si="4">SUM(P8:P13)</f>
        <v>7</v>
      </c>
      <c r="Q7" s="164">
        <f t="shared" ref="Q7" si="5">SUM(Q8:Q13)</f>
        <v>1</v>
      </c>
      <c r="R7" s="164">
        <f t="shared" ref="R7" si="6">SUM(R8:R13)</f>
        <v>5</v>
      </c>
      <c r="S7" s="164">
        <f t="shared" ref="S7" si="7">SUM(S8:S13)</f>
        <v>1</v>
      </c>
      <c r="T7" s="164">
        <f t="shared" ref="T7" si="8">SUM(T8:T13)</f>
        <v>3</v>
      </c>
      <c r="U7" s="164">
        <f>SUM(U8:U13)</f>
        <v>159</v>
      </c>
      <c r="W7" s="165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</row>
    <row r="8" spans="1:55" s="157" customFormat="1" ht="13.8" x14ac:dyDescent="0.3">
      <c r="A8" s="166" t="s">
        <v>629</v>
      </c>
      <c r="B8" s="167">
        <v>24</v>
      </c>
      <c r="C8" s="167">
        <v>31</v>
      </c>
      <c r="D8" s="167">
        <v>5</v>
      </c>
      <c r="E8" s="167">
        <v>26</v>
      </c>
      <c r="F8" s="167">
        <v>1</v>
      </c>
      <c r="G8" s="167">
        <v>8</v>
      </c>
      <c r="H8" s="167">
        <v>3</v>
      </c>
      <c r="I8" s="167">
        <v>1</v>
      </c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>
        <f>SUM(B8:T8)</f>
        <v>99</v>
      </c>
    </row>
    <row r="9" spans="1:55" s="160" customFormat="1" ht="13.8" x14ac:dyDescent="0.2">
      <c r="A9" s="169" t="s">
        <v>830</v>
      </c>
      <c r="B9" s="167"/>
      <c r="C9" s="167"/>
      <c r="D9" s="167"/>
      <c r="E9" s="167"/>
      <c r="F9" s="167"/>
      <c r="G9" s="167"/>
      <c r="H9" s="167"/>
      <c r="I9" s="167"/>
      <c r="J9" s="167">
        <v>3</v>
      </c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8">
        <f>SUM(B9:T9)</f>
        <v>3</v>
      </c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</row>
    <row r="10" spans="1:55" s="160" customFormat="1" ht="13.8" x14ac:dyDescent="0.2">
      <c r="A10" s="169" t="s">
        <v>831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>
        <v>6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8">
        <f>SUM(B10:T10)</f>
        <v>6</v>
      </c>
      <c r="W10" s="157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</row>
    <row r="11" spans="1:55" s="160" customFormat="1" ht="13.8" x14ac:dyDescent="0.2">
      <c r="A11" s="169" t="s">
        <v>832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>
        <v>3</v>
      </c>
      <c r="M11" s="167">
        <v>1</v>
      </c>
      <c r="N11" s="167">
        <v>4</v>
      </c>
      <c r="O11" s="167">
        <v>9</v>
      </c>
      <c r="P11" s="167">
        <v>7</v>
      </c>
      <c r="Q11" s="167"/>
      <c r="R11" s="167"/>
      <c r="S11" s="167"/>
      <c r="T11" s="167"/>
      <c r="U11" s="168">
        <f>SUM(B11:T11)</f>
        <v>24</v>
      </c>
      <c r="W11" s="157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</row>
    <row r="12" spans="1:55" s="160" customFormat="1" ht="13.8" x14ac:dyDescent="0.2">
      <c r="A12" s="169" t="s">
        <v>818</v>
      </c>
      <c r="B12" s="167">
        <v>17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8">
        <f>SUM(B12:T12)</f>
        <v>17</v>
      </c>
      <c r="W12" s="157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</row>
    <row r="13" spans="1:55" s="160" customFormat="1" ht="13.8" x14ac:dyDescent="0.2">
      <c r="A13" s="169" t="s">
        <v>815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>
        <v>1</v>
      </c>
      <c r="R13" s="167">
        <v>5</v>
      </c>
      <c r="S13" s="167">
        <v>1</v>
      </c>
      <c r="T13" s="167">
        <v>3</v>
      </c>
      <c r="U13" s="168">
        <f>SUM(B13:T13)</f>
        <v>10</v>
      </c>
      <c r="W13" s="157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</row>
    <row r="14" spans="1:55" s="170" customFormat="1" ht="26.4" x14ac:dyDescent="0.2">
      <c r="A14" s="174" t="s">
        <v>630</v>
      </c>
      <c r="B14" s="167"/>
      <c r="C14" s="167">
        <v>31</v>
      </c>
      <c r="D14" s="167">
        <v>5</v>
      </c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8">
        <f>SUM(B14:T14)</f>
        <v>36</v>
      </c>
      <c r="W14" s="16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</row>
    <row r="15" spans="1:55" s="160" customFormat="1" ht="27.6" x14ac:dyDescent="0.2">
      <c r="A15" s="163" t="s">
        <v>631</v>
      </c>
      <c r="B15" s="164">
        <f>SUM(B16:B21)</f>
        <v>41</v>
      </c>
      <c r="C15" s="164">
        <f t="shared" ref="C15:L15" si="9">SUM(C16:C21)</f>
        <v>31</v>
      </c>
      <c r="D15" s="164">
        <f t="shared" si="9"/>
        <v>5</v>
      </c>
      <c r="E15" s="164">
        <f t="shared" si="9"/>
        <v>26</v>
      </c>
      <c r="F15" s="164">
        <f t="shared" si="9"/>
        <v>1</v>
      </c>
      <c r="G15" s="164">
        <f t="shared" si="9"/>
        <v>8</v>
      </c>
      <c r="H15" s="164">
        <f t="shared" si="9"/>
        <v>3</v>
      </c>
      <c r="I15" s="164">
        <f t="shared" si="9"/>
        <v>1</v>
      </c>
      <c r="J15" s="164">
        <f t="shared" si="9"/>
        <v>3</v>
      </c>
      <c r="K15" s="164">
        <f t="shared" si="9"/>
        <v>6</v>
      </c>
      <c r="L15" s="164">
        <f t="shared" si="9"/>
        <v>3</v>
      </c>
      <c r="M15" s="164">
        <f t="shared" ref="M15" si="10">SUM(M16:M21)</f>
        <v>1</v>
      </c>
      <c r="N15" s="164">
        <f t="shared" ref="N15" si="11">SUM(N16:N21)</f>
        <v>4</v>
      </c>
      <c r="O15" s="164">
        <f t="shared" ref="O15" si="12">SUM(O16:O21)</f>
        <v>9</v>
      </c>
      <c r="P15" s="164">
        <f t="shared" ref="P15" si="13">SUM(P16:P21)</f>
        <v>7</v>
      </c>
      <c r="Q15" s="164">
        <f t="shared" ref="Q15" si="14">SUM(Q16:Q21)</f>
        <v>1</v>
      </c>
      <c r="R15" s="164">
        <f t="shared" ref="R15" si="15">SUM(R16:R21)</f>
        <v>5</v>
      </c>
      <c r="S15" s="164">
        <f t="shared" ref="S15" si="16">SUM(S16:S21)</f>
        <v>1</v>
      </c>
      <c r="T15" s="164">
        <f t="shared" ref="T15" si="17">SUM(T16:T21)</f>
        <v>3</v>
      </c>
      <c r="U15" s="164">
        <f>SUM(U16:U21)</f>
        <v>159</v>
      </c>
      <c r="W15" s="17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</row>
    <row r="16" spans="1:55" s="157" customFormat="1" ht="13.8" x14ac:dyDescent="0.2">
      <c r="A16" s="166" t="s">
        <v>629</v>
      </c>
      <c r="B16" s="167">
        <v>24</v>
      </c>
      <c r="C16" s="167">
        <v>31</v>
      </c>
      <c r="D16" s="167">
        <v>5</v>
      </c>
      <c r="E16" s="167">
        <v>26</v>
      </c>
      <c r="F16" s="167">
        <v>1</v>
      </c>
      <c r="G16" s="167">
        <v>8</v>
      </c>
      <c r="H16" s="167">
        <v>3</v>
      </c>
      <c r="I16" s="167">
        <v>1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8">
        <f>SUM(B16:T16)</f>
        <v>99</v>
      </c>
      <c r="W16" s="161"/>
    </row>
    <row r="17" spans="1:55" s="160" customFormat="1" ht="13.8" x14ac:dyDescent="0.2">
      <c r="A17" s="169" t="s">
        <v>830</v>
      </c>
      <c r="B17" s="167"/>
      <c r="C17" s="167"/>
      <c r="D17" s="167"/>
      <c r="E17" s="167"/>
      <c r="F17" s="167"/>
      <c r="G17" s="167"/>
      <c r="H17" s="167"/>
      <c r="I17" s="167"/>
      <c r="J17" s="167">
        <v>3</v>
      </c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8">
        <f>SUM(B17:T17)</f>
        <v>3</v>
      </c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</row>
    <row r="18" spans="1:55" s="160" customFormat="1" ht="13.8" x14ac:dyDescent="0.2">
      <c r="A18" s="169" t="s">
        <v>831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>
        <v>6</v>
      </c>
      <c r="L18" s="167"/>
      <c r="M18" s="167"/>
      <c r="N18" s="167"/>
      <c r="O18" s="167"/>
      <c r="P18" s="167"/>
      <c r="Q18" s="167"/>
      <c r="R18" s="167"/>
      <c r="S18" s="167"/>
      <c r="T18" s="167"/>
      <c r="U18" s="168">
        <f>SUM(B18:T18)</f>
        <v>6</v>
      </c>
      <c r="W18" s="157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</row>
    <row r="19" spans="1:55" s="160" customFormat="1" ht="13.8" x14ac:dyDescent="0.2">
      <c r="A19" s="169" t="s">
        <v>832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>
        <v>3</v>
      </c>
      <c r="M19" s="167">
        <v>1</v>
      </c>
      <c r="N19" s="167">
        <v>4</v>
      </c>
      <c r="O19" s="167">
        <v>9</v>
      </c>
      <c r="P19" s="167">
        <v>7</v>
      </c>
      <c r="Q19" s="167"/>
      <c r="R19" s="167"/>
      <c r="S19" s="167"/>
      <c r="T19" s="167"/>
      <c r="U19" s="168">
        <f>SUM(B19:T19)</f>
        <v>24</v>
      </c>
      <c r="W19" s="157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</row>
    <row r="20" spans="1:55" s="170" customFormat="1" ht="13.8" x14ac:dyDescent="0.25">
      <c r="A20" s="169" t="s">
        <v>833</v>
      </c>
      <c r="B20" s="167">
        <v>17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73">
        <f>SUM(B20:T20)</f>
        <v>17</v>
      </c>
      <c r="W20" s="16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</row>
    <row r="21" spans="1:55" ht="13.8" x14ac:dyDescent="0.25">
      <c r="A21" s="169" t="s">
        <v>815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>
        <v>1</v>
      </c>
      <c r="R21" s="373">
        <v>5</v>
      </c>
      <c r="S21" s="373">
        <v>1</v>
      </c>
      <c r="T21" s="373">
        <v>3</v>
      </c>
      <c r="U21" s="173">
        <f>SUM(B21:T21)</f>
        <v>10</v>
      </c>
      <c r="W21" s="161"/>
    </row>
    <row r="22" spans="1:55" ht="26.4" x14ac:dyDescent="0.25">
      <c r="A22" s="174" t="s">
        <v>630</v>
      </c>
      <c r="B22" s="374"/>
      <c r="C22" s="167">
        <v>31</v>
      </c>
      <c r="D22" s="167">
        <v>5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245"/>
    </row>
  </sheetData>
  <mergeCells count="1">
    <mergeCell ref="A4:U4"/>
  </mergeCells>
  <pageMargins left="0.7" right="0.7" top="0.75" bottom="0.75" header="0.3" footer="0.3"/>
  <pageSetup paperSize="9" scale="57" fitToHeight="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3D1A-D276-4608-B12E-2E771C40722A}">
  <sheetPr>
    <pageSetUpPr fitToPage="1"/>
  </sheetPr>
  <dimension ref="A1:D1559"/>
  <sheetViews>
    <sheetView workbookViewId="0">
      <selection activeCell="A6" sqref="A6:D6"/>
    </sheetView>
  </sheetViews>
  <sheetFormatPr defaultColWidth="8.6640625" defaultRowHeight="15" x14ac:dyDescent="0.25"/>
  <cols>
    <col min="1" max="1" width="69" style="186" customWidth="1"/>
    <col min="2" max="2" width="14.6640625" style="186" customWidth="1"/>
    <col min="3" max="3" width="16" style="186" customWidth="1"/>
    <col min="4" max="4" width="15.88671875" style="186" customWidth="1"/>
    <col min="5" max="5" width="8.6640625" style="116"/>
    <col min="6" max="6" width="12.6640625" style="116" bestFit="1" customWidth="1"/>
    <col min="7" max="7" width="8.6640625" style="116"/>
    <col min="8" max="8" width="14.109375" style="116" bestFit="1" customWidth="1"/>
    <col min="9" max="9" width="11.44140625" style="116" bestFit="1" customWidth="1"/>
    <col min="10" max="16384" width="8.6640625" style="116"/>
  </cols>
  <sheetData>
    <row r="1" spans="1:4" ht="13.8" x14ac:dyDescent="0.25">
      <c r="A1" s="334"/>
      <c r="B1" s="334"/>
      <c r="C1" s="334"/>
      <c r="D1" s="334"/>
    </row>
    <row r="2" spans="1:4" ht="33" customHeight="1" x14ac:dyDescent="0.25">
      <c r="A2" s="335" t="s">
        <v>811</v>
      </c>
      <c r="B2" s="335"/>
      <c r="C2" s="335"/>
      <c r="D2" s="335"/>
    </row>
    <row r="3" spans="1:4" ht="20.25" customHeight="1" x14ac:dyDescent="0.25">
      <c r="A3" s="336" t="s">
        <v>655</v>
      </c>
      <c r="B3" s="336"/>
      <c r="C3" s="336"/>
      <c r="D3" s="336"/>
    </row>
    <row r="4" spans="1:4" ht="13.2" hidden="1" x14ac:dyDescent="0.25">
      <c r="A4" s="175"/>
      <c r="B4" s="175"/>
      <c r="C4" s="175"/>
      <c r="D4" s="175"/>
    </row>
    <row r="5" spans="1:4" ht="28.5" customHeight="1" x14ac:dyDescent="0.25">
      <c r="A5" s="337"/>
      <c r="B5" s="337"/>
      <c r="C5" s="337"/>
      <c r="D5" s="337"/>
    </row>
    <row r="6" spans="1:4" ht="13.8" x14ac:dyDescent="0.25">
      <c r="A6" s="338"/>
      <c r="B6" s="338"/>
      <c r="C6" s="338"/>
      <c r="D6" s="338"/>
    </row>
    <row r="7" spans="1:4" ht="44.1" customHeight="1" x14ac:dyDescent="0.25">
      <c r="A7" s="339" t="s">
        <v>632</v>
      </c>
      <c r="B7" s="339"/>
      <c r="C7" s="339"/>
      <c r="D7" s="339"/>
    </row>
    <row r="8" spans="1:4" ht="13.8" x14ac:dyDescent="0.25">
      <c r="A8" s="176"/>
      <c r="B8" s="176"/>
      <c r="C8" s="176"/>
      <c r="D8" s="176"/>
    </row>
    <row r="9" spans="1:4" ht="13.8" x14ac:dyDescent="0.25">
      <c r="A9" s="333"/>
      <c r="B9" s="333"/>
      <c r="C9" s="116"/>
      <c r="D9" s="177"/>
    </row>
    <row r="10" spans="1:4" ht="13.8" x14ac:dyDescent="0.25">
      <c r="A10" s="178" t="s">
        <v>633</v>
      </c>
      <c r="B10" s="176"/>
      <c r="C10" s="176"/>
      <c r="D10" s="176"/>
    </row>
    <row r="11" spans="1:4" ht="26.4" x14ac:dyDescent="0.25">
      <c r="A11" s="179" t="s">
        <v>634</v>
      </c>
      <c r="B11" s="180" t="s">
        <v>635</v>
      </c>
      <c r="C11" s="180" t="s">
        <v>636</v>
      </c>
      <c r="D11" s="180" t="s">
        <v>637</v>
      </c>
    </row>
    <row r="12" spans="1:4" ht="18" customHeight="1" x14ac:dyDescent="0.25">
      <c r="A12" s="181" t="s">
        <v>638</v>
      </c>
      <c r="B12" s="182"/>
      <c r="C12" s="182"/>
      <c r="D12" s="182"/>
    </row>
    <row r="13" spans="1:4" ht="18" customHeight="1" x14ac:dyDescent="0.25">
      <c r="A13" s="181" t="s">
        <v>639</v>
      </c>
      <c r="B13" s="182"/>
      <c r="C13" s="182"/>
      <c r="D13" s="182"/>
    </row>
    <row r="14" spans="1:4" ht="15.75" customHeight="1" x14ac:dyDescent="0.25">
      <c r="A14" s="181" t="s">
        <v>640</v>
      </c>
      <c r="B14" s="182"/>
      <c r="C14" s="182"/>
      <c r="D14" s="182"/>
    </row>
    <row r="15" spans="1:4" ht="16.5" customHeight="1" x14ac:dyDescent="0.25">
      <c r="A15" s="181" t="s">
        <v>641</v>
      </c>
      <c r="B15" s="182"/>
      <c r="C15" s="182"/>
      <c r="D15" s="182"/>
    </row>
    <row r="16" spans="1:4" ht="16.5" customHeight="1" x14ac:dyDescent="0.25">
      <c r="A16" s="181" t="s">
        <v>642</v>
      </c>
      <c r="B16" s="182"/>
      <c r="C16" s="182"/>
      <c r="D16" s="182"/>
    </row>
    <row r="17" spans="1:4" ht="17.25" customHeight="1" x14ac:dyDescent="0.25">
      <c r="A17" s="181" t="s">
        <v>643</v>
      </c>
      <c r="B17" s="182"/>
      <c r="C17" s="182"/>
      <c r="D17" s="182"/>
    </row>
    <row r="18" spans="1:4" ht="13.8" x14ac:dyDescent="0.25">
      <c r="A18" s="181" t="s">
        <v>644</v>
      </c>
      <c r="B18" s="182"/>
      <c r="C18" s="182"/>
      <c r="D18" s="182"/>
    </row>
    <row r="19" spans="1:4" ht="13.8" x14ac:dyDescent="0.25">
      <c r="A19" s="181" t="s">
        <v>645</v>
      </c>
      <c r="B19" s="182"/>
      <c r="C19" s="182"/>
      <c r="D19" s="182"/>
    </row>
    <row r="20" spans="1:4" ht="13.8" x14ac:dyDescent="0.25">
      <c r="A20" s="181" t="s">
        <v>646</v>
      </c>
      <c r="B20" s="182"/>
      <c r="C20" s="182"/>
      <c r="D20" s="182"/>
    </row>
    <row r="21" spans="1:4" ht="13.8" x14ac:dyDescent="0.25">
      <c r="A21" s="181" t="s">
        <v>647</v>
      </c>
      <c r="B21" s="182"/>
      <c r="C21" s="182"/>
      <c r="D21" s="182"/>
    </row>
    <row r="22" spans="1:4" ht="13.8" x14ac:dyDescent="0.25">
      <c r="A22" s="181" t="s">
        <v>648</v>
      </c>
      <c r="B22" s="182"/>
      <c r="C22" s="182"/>
      <c r="D22" s="182"/>
    </row>
    <row r="23" spans="1:4" ht="13.8" x14ac:dyDescent="0.25">
      <c r="A23" s="181" t="s">
        <v>649</v>
      </c>
      <c r="B23" s="182"/>
      <c r="C23" s="182"/>
      <c r="D23" s="182"/>
    </row>
    <row r="24" spans="1:4" ht="17.25" customHeight="1" x14ac:dyDescent="0.25">
      <c r="A24" s="183" t="s">
        <v>650</v>
      </c>
      <c r="B24" s="184">
        <f>SUM(B12:B23)</f>
        <v>0</v>
      </c>
      <c r="C24" s="184">
        <f t="shared" ref="C24:D24" si="0">SUM(C12:C23)</f>
        <v>0</v>
      </c>
      <c r="D24" s="184">
        <f t="shared" si="0"/>
        <v>0</v>
      </c>
    </row>
    <row r="25" spans="1:4" ht="13.8" x14ac:dyDescent="0.25">
      <c r="A25" s="179" t="s">
        <v>651</v>
      </c>
      <c r="B25" s="182"/>
      <c r="C25" s="182"/>
      <c r="D25" s="182"/>
    </row>
    <row r="26" spans="1:4" ht="13.8" x14ac:dyDescent="0.25">
      <c r="A26" s="181" t="s">
        <v>652</v>
      </c>
      <c r="B26" s="182">
        <f>(B12+B15+B17+B18+B19+B21)+B14</f>
        <v>0</v>
      </c>
      <c r="C26" s="182">
        <f>SUM(C12:C21)</f>
        <v>0</v>
      </c>
      <c r="D26" s="182">
        <f>C26</f>
        <v>0</v>
      </c>
    </row>
    <row r="27" spans="1:4" ht="16.5" customHeight="1" x14ac:dyDescent="0.25">
      <c r="A27" s="181" t="s">
        <v>653</v>
      </c>
      <c r="B27" s="182"/>
      <c r="C27" s="182">
        <f>C22+C23</f>
        <v>0</v>
      </c>
      <c r="D27" s="182">
        <f>C27</f>
        <v>0</v>
      </c>
    </row>
    <row r="28" spans="1:4" ht="13.8" x14ac:dyDescent="0.25">
      <c r="A28" s="183" t="s">
        <v>654</v>
      </c>
      <c r="B28" s="184">
        <f>SUM(B26:B27)</f>
        <v>0</v>
      </c>
      <c r="C28" s="184">
        <f t="shared" ref="C28:D28" si="1">SUM(C26:C27)</f>
        <v>0</v>
      </c>
      <c r="D28" s="184">
        <f t="shared" si="1"/>
        <v>0</v>
      </c>
    </row>
    <row r="29" spans="1:4" ht="15.6" x14ac:dyDescent="0.25">
      <c r="A29" s="185"/>
      <c r="B29" s="185"/>
      <c r="C29" s="185"/>
      <c r="D29" s="185"/>
    </row>
    <row r="30" spans="1:4" ht="15.6" x14ac:dyDescent="0.25">
      <c r="A30" s="185"/>
      <c r="B30" s="185"/>
      <c r="C30" s="185"/>
      <c r="D30" s="185"/>
    </row>
    <row r="31" spans="1:4" ht="15.6" x14ac:dyDescent="0.25">
      <c r="A31" s="185"/>
      <c r="B31" s="185"/>
      <c r="C31" s="185"/>
      <c r="D31" s="185"/>
    </row>
    <row r="32" spans="1:4" ht="15.6" x14ac:dyDescent="0.25">
      <c r="A32" s="185"/>
      <c r="B32" s="185"/>
      <c r="C32" s="185"/>
      <c r="D32" s="185"/>
    </row>
    <row r="33" spans="1:4" ht="15.6" x14ac:dyDescent="0.25">
      <c r="A33" s="185"/>
      <c r="B33" s="185"/>
      <c r="C33" s="185"/>
      <c r="D33" s="185"/>
    </row>
    <row r="34" spans="1:4" ht="15.6" x14ac:dyDescent="0.25">
      <c r="A34" s="185"/>
      <c r="B34" s="185"/>
      <c r="C34" s="185"/>
      <c r="D34" s="185"/>
    </row>
    <row r="35" spans="1:4" ht="15.6" x14ac:dyDescent="0.25">
      <c r="A35" s="185"/>
      <c r="B35" s="185"/>
      <c r="C35" s="185"/>
      <c r="D35" s="185"/>
    </row>
    <row r="36" spans="1:4" ht="15.6" x14ac:dyDescent="0.25">
      <c r="A36" s="185"/>
      <c r="B36" s="185"/>
      <c r="C36" s="185"/>
      <c r="D36" s="185"/>
    </row>
    <row r="37" spans="1:4" ht="15.6" x14ac:dyDescent="0.25">
      <c r="A37" s="185"/>
      <c r="B37" s="185"/>
      <c r="C37" s="185"/>
      <c r="D37" s="185"/>
    </row>
    <row r="38" spans="1:4" ht="15.6" x14ac:dyDescent="0.25">
      <c r="A38" s="185"/>
      <c r="B38" s="185"/>
      <c r="C38" s="185"/>
      <c r="D38" s="185"/>
    </row>
    <row r="39" spans="1:4" ht="15.6" x14ac:dyDescent="0.25">
      <c r="A39" s="185"/>
      <c r="B39" s="185"/>
      <c r="C39" s="185"/>
      <c r="D39" s="185"/>
    </row>
    <row r="40" spans="1:4" ht="15.6" x14ac:dyDescent="0.25">
      <c r="A40" s="185"/>
      <c r="B40" s="185"/>
      <c r="C40" s="185"/>
      <c r="D40" s="185"/>
    </row>
    <row r="41" spans="1:4" ht="15.6" x14ac:dyDescent="0.25">
      <c r="A41" s="185"/>
      <c r="B41" s="185"/>
      <c r="C41" s="185"/>
      <c r="D41" s="185"/>
    </row>
    <row r="42" spans="1:4" ht="15.6" x14ac:dyDescent="0.25">
      <c r="A42" s="185"/>
      <c r="B42" s="185"/>
      <c r="C42" s="185"/>
      <c r="D42" s="185"/>
    </row>
    <row r="43" spans="1:4" ht="15.6" x14ac:dyDescent="0.25">
      <c r="A43" s="185"/>
      <c r="B43" s="185"/>
      <c r="C43" s="185"/>
      <c r="D43" s="185"/>
    </row>
    <row r="44" spans="1:4" ht="15.6" x14ac:dyDescent="0.25">
      <c r="A44" s="185"/>
      <c r="B44" s="185"/>
      <c r="C44" s="185"/>
      <c r="D44" s="185"/>
    </row>
    <row r="45" spans="1:4" ht="15.6" x14ac:dyDescent="0.25">
      <c r="A45" s="185"/>
      <c r="B45" s="185"/>
      <c r="C45" s="185"/>
      <c r="D45" s="185"/>
    </row>
    <row r="46" spans="1:4" ht="15.6" x14ac:dyDescent="0.25">
      <c r="A46" s="185"/>
      <c r="B46" s="185"/>
      <c r="C46" s="185"/>
      <c r="D46" s="185"/>
    </row>
    <row r="47" spans="1:4" ht="15.6" x14ac:dyDescent="0.25">
      <c r="A47" s="185"/>
      <c r="B47" s="185"/>
      <c r="C47" s="185"/>
      <c r="D47" s="185"/>
    </row>
    <row r="48" spans="1:4" ht="15.6" x14ac:dyDescent="0.25">
      <c r="A48" s="185"/>
      <c r="B48" s="185"/>
      <c r="C48" s="185"/>
      <c r="D48" s="185"/>
    </row>
    <row r="49" spans="1:4" ht="15.6" x14ac:dyDescent="0.25">
      <c r="A49" s="185"/>
      <c r="B49" s="185"/>
      <c r="C49" s="185"/>
      <c r="D49" s="185"/>
    </row>
    <row r="50" spans="1:4" ht="15.6" x14ac:dyDescent="0.25">
      <c r="A50" s="185"/>
      <c r="B50" s="185"/>
      <c r="C50" s="185"/>
      <c r="D50" s="185"/>
    </row>
    <row r="51" spans="1:4" ht="15.6" x14ac:dyDescent="0.25">
      <c r="A51" s="185"/>
      <c r="B51" s="185"/>
      <c r="C51" s="185"/>
      <c r="D51" s="185"/>
    </row>
    <row r="52" spans="1:4" ht="15.6" x14ac:dyDescent="0.25">
      <c r="A52" s="185"/>
      <c r="B52" s="185"/>
      <c r="C52" s="185"/>
      <c r="D52" s="185"/>
    </row>
    <row r="53" spans="1:4" ht="15.6" x14ac:dyDescent="0.25">
      <c r="A53" s="185"/>
      <c r="B53" s="185"/>
      <c r="C53" s="185"/>
      <c r="D53" s="185"/>
    </row>
    <row r="54" spans="1:4" ht="15.6" x14ac:dyDescent="0.25">
      <c r="A54" s="185"/>
      <c r="B54" s="185"/>
      <c r="C54" s="185"/>
      <c r="D54" s="185"/>
    </row>
    <row r="55" spans="1:4" ht="15.6" x14ac:dyDescent="0.25">
      <c r="A55" s="185"/>
      <c r="B55" s="185"/>
      <c r="C55" s="185"/>
      <c r="D55" s="185"/>
    </row>
    <row r="56" spans="1:4" ht="15.6" x14ac:dyDescent="0.25">
      <c r="A56" s="185"/>
      <c r="B56" s="185"/>
      <c r="C56" s="185"/>
      <c r="D56" s="185"/>
    </row>
    <row r="57" spans="1:4" ht="15.6" x14ac:dyDescent="0.25">
      <c r="A57" s="185"/>
      <c r="B57" s="185"/>
      <c r="C57" s="185"/>
      <c r="D57" s="185"/>
    </row>
    <row r="58" spans="1:4" ht="15.6" x14ac:dyDescent="0.25">
      <c r="A58" s="185"/>
      <c r="B58" s="185"/>
      <c r="C58" s="185"/>
      <c r="D58" s="185"/>
    </row>
    <row r="59" spans="1:4" ht="15.6" x14ac:dyDescent="0.25">
      <c r="A59" s="185"/>
      <c r="B59" s="185"/>
      <c r="C59" s="185"/>
      <c r="D59" s="185"/>
    </row>
    <row r="60" spans="1:4" ht="15.6" x14ac:dyDescent="0.25">
      <c r="A60" s="185"/>
      <c r="B60" s="185"/>
      <c r="C60" s="185"/>
      <c r="D60" s="185"/>
    </row>
    <row r="61" spans="1:4" ht="15.6" x14ac:dyDescent="0.25">
      <c r="A61" s="185"/>
      <c r="B61" s="185"/>
      <c r="C61" s="185"/>
      <c r="D61" s="185"/>
    </row>
    <row r="62" spans="1:4" ht="15.6" x14ac:dyDescent="0.25">
      <c r="A62" s="185"/>
      <c r="B62" s="185"/>
      <c r="C62" s="185"/>
      <c r="D62" s="185"/>
    </row>
    <row r="63" spans="1:4" ht="15.6" x14ac:dyDescent="0.25">
      <c r="A63" s="185"/>
      <c r="B63" s="185"/>
      <c r="C63" s="185"/>
      <c r="D63" s="185"/>
    </row>
    <row r="64" spans="1:4" ht="15.6" x14ac:dyDescent="0.25">
      <c r="A64" s="185"/>
      <c r="B64" s="185"/>
      <c r="C64" s="185"/>
      <c r="D64" s="185"/>
    </row>
    <row r="65" spans="1:4" ht="15.6" x14ac:dyDescent="0.25">
      <c r="A65" s="185"/>
      <c r="B65" s="185"/>
      <c r="C65" s="185"/>
      <c r="D65" s="185"/>
    </row>
    <row r="66" spans="1:4" ht="15.6" x14ac:dyDescent="0.25">
      <c r="A66" s="185"/>
      <c r="B66" s="185"/>
      <c r="C66" s="185"/>
      <c r="D66" s="185"/>
    </row>
    <row r="67" spans="1:4" ht="15.6" x14ac:dyDescent="0.25">
      <c r="A67" s="185"/>
      <c r="B67" s="185"/>
      <c r="C67" s="185"/>
      <c r="D67" s="185"/>
    </row>
    <row r="68" spans="1:4" ht="15.6" x14ac:dyDescent="0.25">
      <c r="A68" s="185"/>
      <c r="B68" s="185"/>
      <c r="C68" s="185"/>
      <c r="D68" s="185"/>
    </row>
    <row r="69" spans="1:4" ht="15.6" x14ac:dyDescent="0.25">
      <c r="A69" s="185"/>
      <c r="B69" s="185"/>
      <c r="C69" s="185"/>
      <c r="D69" s="185"/>
    </row>
    <row r="70" spans="1:4" ht="15.6" x14ac:dyDescent="0.25">
      <c r="A70" s="185"/>
      <c r="B70" s="185"/>
      <c r="C70" s="185"/>
      <c r="D70" s="185"/>
    </row>
    <row r="71" spans="1:4" ht="15.6" x14ac:dyDescent="0.25">
      <c r="A71" s="185"/>
      <c r="B71" s="185"/>
      <c r="C71" s="185"/>
      <c r="D71" s="185"/>
    </row>
    <row r="72" spans="1:4" ht="15.6" x14ac:dyDescent="0.25">
      <c r="A72" s="185"/>
      <c r="B72" s="185"/>
      <c r="C72" s="185"/>
      <c r="D72" s="185"/>
    </row>
    <row r="73" spans="1:4" ht="15.6" x14ac:dyDescent="0.25">
      <c r="A73" s="185"/>
      <c r="B73" s="185"/>
      <c r="C73" s="185"/>
      <c r="D73" s="185"/>
    </row>
    <row r="74" spans="1:4" ht="15.6" x14ac:dyDescent="0.25">
      <c r="A74" s="185"/>
      <c r="B74" s="185"/>
      <c r="C74" s="185"/>
      <c r="D74" s="185"/>
    </row>
    <row r="75" spans="1:4" ht="15.6" x14ac:dyDescent="0.25">
      <c r="A75" s="185"/>
      <c r="B75" s="185"/>
      <c r="C75" s="185"/>
      <c r="D75" s="185"/>
    </row>
    <row r="76" spans="1:4" ht="15.6" x14ac:dyDescent="0.25">
      <c r="A76" s="185"/>
      <c r="B76" s="185"/>
      <c r="C76" s="185"/>
      <c r="D76" s="185"/>
    </row>
    <row r="77" spans="1:4" ht="15.6" x14ac:dyDescent="0.25">
      <c r="A77" s="185"/>
      <c r="B77" s="185"/>
      <c r="C77" s="185"/>
      <c r="D77" s="185"/>
    </row>
    <row r="78" spans="1:4" ht="15.6" x14ac:dyDescent="0.25">
      <c r="A78" s="185"/>
      <c r="B78" s="185"/>
      <c r="C78" s="185"/>
      <c r="D78" s="185"/>
    </row>
    <row r="79" spans="1:4" ht="15.6" x14ac:dyDescent="0.25">
      <c r="A79" s="185"/>
      <c r="B79" s="185"/>
      <c r="C79" s="185"/>
      <c r="D79" s="185"/>
    </row>
    <row r="80" spans="1:4" ht="15.6" x14ac:dyDescent="0.25">
      <c r="A80" s="185"/>
      <c r="B80" s="185"/>
      <c r="C80" s="185"/>
      <c r="D80" s="185"/>
    </row>
    <row r="81" spans="1:4" ht="15.6" x14ac:dyDescent="0.25">
      <c r="A81" s="185"/>
      <c r="B81" s="185"/>
      <c r="C81" s="185"/>
      <c r="D81" s="185"/>
    </row>
    <row r="82" spans="1:4" ht="15.6" x14ac:dyDescent="0.25">
      <c r="A82" s="185"/>
      <c r="B82" s="185"/>
      <c r="C82" s="185"/>
      <c r="D82" s="185"/>
    </row>
    <row r="83" spans="1:4" ht="15.6" x14ac:dyDescent="0.25">
      <c r="A83" s="185"/>
      <c r="B83" s="185"/>
      <c r="C83" s="185"/>
      <c r="D83" s="185"/>
    </row>
    <row r="84" spans="1:4" ht="15.6" x14ac:dyDescent="0.25">
      <c r="A84" s="185"/>
      <c r="B84" s="185"/>
      <c r="C84" s="185"/>
      <c r="D84" s="185"/>
    </row>
    <row r="85" spans="1:4" ht="15.6" x14ac:dyDescent="0.25">
      <c r="A85" s="185"/>
      <c r="B85" s="185"/>
      <c r="C85" s="185"/>
      <c r="D85" s="185"/>
    </row>
    <row r="86" spans="1:4" ht="15.6" x14ac:dyDescent="0.25">
      <c r="A86" s="185"/>
      <c r="B86" s="185"/>
      <c r="C86" s="185"/>
      <c r="D86" s="185"/>
    </row>
    <row r="87" spans="1:4" ht="15.6" x14ac:dyDescent="0.25">
      <c r="A87" s="185"/>
      <c r="B87" s="185"/>
      <c r="C87" s="185"/>
      <c r="D87" s="185"/>
    </row>
    <row r="88" spans="1:4" ht="15.6" x14ac:dyDescent="0.25">
      <c r="A88" s="185"/>
      <c r="B88" s="185"/>
      <c r="C88" s="185"/>
      <c r="D88" s="185"/>
    </row>
    <row r="89" spans="1:4" ht="15.6" x14ac:dyDescent="0.25">
      <c r="A89" s="185"/>
      <c r="B89" s="185"/>
      <c r="C89" s="185"/>
      <c r="D89" s="185"/>
    </row>
    <row r="90" spans="1:4" ht="15.6" x14ac:dyDescent="0.25">
      <c r="A90" s="185"/>
      <c r="B90" s="185"/>
      <c r="C90" s="185"/>
      <c r="D90" s="185"/>
    </row>
    <row r="91" spans="1:4" ht="15.6" x14ac:dyDescent="0.25">
      <c r="A91" s="185"/>
      <c r="B91" s="185"/>
      <c r="C91" s="185"/>
      <c r="D91" s="185"/>
    </row>
    <row r="92" spans="1:4" ht="15.6" x14ac:dyDescent="0.25">
      <c r="A92" s="185"/>
      <c r="B92" s="185"/>
      <c r="C92" s="185"/>
      <c r="D92" s="185"/>
    </row>
    <row r="93" spans="1:4" ht="15.6" x14ac:dyDescent="0.25">
      <c r="A93" s="185"/>
      <c r="B93" s="185"/>
      <c r="C93" s="185"/>
      <c r="D93" s="185"/>
    </row>
    <row r="94" spans="1:4" ht="15.6" x14ac:dyDescent="0.25">
      <c r="A94" s="185"/>
      <c r="B94" s="185"/>
      <c r="C94" s="185"/>
      <c r="D94" s="185"/>
    </row>
    <row r="95" spans="1:4" ht="15.6" x14ac:dyDescent="0.25">
      <c r="A95" s="185"/>
      <c r="B95" s="185"/>
      <c r="C95" s="185"/>
      <c r="D95" s="185"/>
    </row>
    <row r="96" spans="1:4" ht="15.6" x14ac:dyDescent="0.25">
      <c r="A96" s="185"/>
      <c r="B96" s="185"/>
      <c r="C96" s="185"/>
      <c r="D96" s="185"/>
    </row>
    <row r="97" spans="1:4" ht="15.6" x14ac:dyDescent="0.25">
      <c r="A97" s="185"/>
      <c r="B97" s="185"/>
      <c r="C97" s="185"/>
      <c r="D97" s="185"/>
    </row>
    <row r="98" spans="1:4" ht="15.6" x14ac:dyDescent="0.25">
      <c r="A98" s="185"/>
      <c r="B98" s="185"/>
      <c r="C98" s="185"/>
      <c r="D98" s="185"/>
    </row>
    <row r="99" spans="1:4" ht="15.6" x14ac:dyDescent="0.25">
      <c r="A99" s="185"/>
      <c r="B99" s="185"/>
      <c r="C99" s="185"/>
      <c r="D99" s="185"/>
    </row>
    <row r="100" spans="1:4" ht="15.6" x14ac:dyDescent="0.25">
      <c r="A100" s="185"/>
      <c r="B100" s="185"/>
      <c r="C100" s="185"/>
      <c r="D100" s="185"/>
    </row>
    <row r="101" spans="1:4" ht="15.6" x14ac:dyDescent="0.25">
      <c r="A101" s="185"/>
      <c r="B101" s="185"/>
      <c r="C101" s="185"/>
      <c r="D101" s="185"/>
    </row>
    <row r="102" spans="1:4" ht="15.6" x14ac:dyDescent="0.25">
      <c r="A102" s="185"/>
      <c r="B102" s="185"/>
      <c r="C102" s="185"/>
      <c r="D102" s="185"/>
    </row>
    <row r="103" spans="1:4" ht="15.6" x14ac:dyDescent="0.25">
      <c r="A103" s="185"/>
      <c r="B103" s="185"/>
      <c r="C103" s="185"/>
      <c r="D103" s="185"/>
    </row>
    <row r="104" spans="1:4" ht="15.6" x14ac:dyDescent="0.25">
      <c r="A104" s="185"/>
      <c r="B104" s="185"/>
      <c r="C104" s="185"/>
      <c r="D104" s="185"/>
    </row>
    <row r="105" spans="1:4" ht="15.6" x14ac:dyDescent="0.25">
      <c r="A105" s="185"/>
      <c r="B105" s="185"/>
      <c r="C105" s="185"/>
      <c r="D105" s="185"/>
    </row>
    <row r="106" spans="1:4" ht="15.6" x14ac:dyDescent="0.25">
      <c r="A106" s="185"/>
      <c r="B106" s="185"/>
      <c r="C106" s="185"/>
      <c r="D106" s="185"/>
    </row>
    <row r="107" spans="1:4" ht="15.6" x14ac:dyDescent="0.25">
      <c r="A107" s="185"/>
      <c r="B107" s="185"/>
      <c r="C107" s="185"/>
      <c r="D107" s="185"/>
    </row>
    <row r="108" spans="1:4" ht="15.6" x14ac:dyDescent="0.25">
      <c r="A108" s="185"/>
      <c r="B108" s="185"/>
      <c r="C108" s="185"/>
      <c r="D108" s="185"/>
    </row>
    <row r="109" spans="1:4" ht="15.6" x14ac:dyDescent="0.25">
      <c r="A109" s="185"/>
      <c r="B109" s="185"/>
      <c r="C109" s="185"/>
      <c r="D109" s="185"/>
    </row>
    <row r="110" spans="1:4" ht="15.6" x14ac:dyDescent="0.25">
      <c r="A110" s="185"/>
      <c r="B110" s="185"/>
      <c r="C110" s="185"/>
      <c r="D110" s="185"/>
    </row>
    <row r="111" spans="1:4" ht="15.6" x14ac:dyDescent="0.25">
      <c r="A111" s="185"/>
      <c r="B111" s="185"/>
      <c r="C111" s="185"/>
      <c r="D111" s="185"/>
    </row>
    <row r="112" spans="1:4" ht="15.6" x14ac:dyDescent="0.25">
      <c r="A112" s="185"/>
      <c r="B112" s="185"/>
      <c r="C112" s="185"/>
      <c r="D112" s="185"/>
    </row>
    <row r="113" spans="1:4" ht="15.6" x14ac:dyDescent="0.25">
      <c r="A113" s="185"/>
      <c r="B113" s="185"/>
      <c r="C113" s="185"/>
      <c r="D113" s="185"/>
    </row>
    <row r="114" spans="1:4" ht="15.6" x14ac:dyDescent="0.25">
      <c r="A114" s="185"/>
      <c r="B114" s="185"/>
      <c r="C114" s="185"/>
      <c r="D114" s="185"/>
    </row>
    <row r="115" spans="1:4" ht="15.6" x14ac:dyDescent="0.25">
      <c r="A115" s="185"/>
      <c r="B115" s="185"/>
      <c r="C115" s="185"/>
      <c r="D115" s="185"/>
    </row>
    <row r="116" spans="1:4" ht="15.6" x14ac:dyDescent="0.25">
      <c r="A116" s="185"/>
      <c r="B116" s="185"/>
      <c r="C116" s="185"/>
      <c r="D116" s="185"/>
    </row>
    <row r="117" spans="1:4" ht="15.6" x14ac:dyDescent="0.25">
      <c r="A117" s="185"/>
      <c r="B117" s="185"/>
      <c r="C117" s="185"/>
      <c r="D117" s="185"/>
    </row>
    <row r="118" spans="1:4" ht="15.6" x14ac:dyDescent="0.25">
      <c r="A118" s="185"/>
      <c r="B118" s="185"/>
      <c r="C118" s="185"/>
      <c r="D118" s="185"/>
    </row>
    <row r="119" spans="1:4" ht="15.6" x14ac:dyDescent="0.25">
      <c r="A119" s="185"/>
      <c r="B119" s="185"/>
      <c r="C119" s="185"/>
      <c r="D119" s="185"/>
    </row>
    <row r="120" spans="1:4" ht="15.6" x14ac:dyDescent="0.25">
      <c r="A120" s="185"/>
      <c r="B120" s="185"/>
      <c r="C120" s="185"/>
      <c r="D120" s="185"/>
    </row>
    <row r="121" spans="1:4" ht="15.6" x14ac:dyDescent="0.25">
      <c r="A121" s="185"/>
      <c r="B121" s="185"/>
      <c r="C121" s="185"/>
      <c r="D121" s="185"/>
    </row>
    <row r="122" spans="1:4" ht="15.6" x14ac:dyDescent="0.25">
      <c r="A122" s="185"/>
      <c r="B122" s="185"/>
      <c r="C122" s="185"/>
      <c r="D122" s="185"/>
    </row>
    <row r="123" spans="1:4" ht="15.6" x14ac:dyDescent="0.25">
      <c r="A123" s="185"/>
      <c r="B123" s="185"/>
      <c r="C123" s="185"/>
      <c r="D123" s="185"/>
    </row>
    <row r="124" spans="1:4" ht="15.6" x14ac:dyDescent="0.25">
      <c r="A124" s="185"/>
      <c r="B124" s="185"/>
      <c r="C124" s="185"/>
      <c r="D124" s="185"/>
    </row>
    <row r="125" spans="1:4" ht="15.6" x14ac:dyDescent="0.25">
      <c r="A125" s="185"/>
      <c r="B125" s="185"/>
      <c r="C125" s="185"/>
      <c r="D125" s="185"/>
    </row>
    <row r="126" spans="1:4" ht="15.6" x14ac:dyDescent="0.25">
      <c r="A126" s="185"/>
      <c r="B126" s="185"/>
      <c r="C126" s="185"/>
      <c r="D126" s="185"/>
    </row>
    <row r="127" spans="1:4" ht="15.6" x14ac:dyDescent="0.25">
      <c r="A127" s="185"/>
      <c r="B127" s="185"/>
      <c r="C127" s="185"/>
      <c r="D127" s="185"/>
    </row>
    <row r="128" spans="1:4" ht="15.6" x14ac:dyDescent="0.25">
      <c r="A128" s="185"/>
      <c r="B128" s="185"/>
      <c r="C128" s="185"/>
      <c r="D128" s="185"/>
    </row>
    <row r="129" spans="1:4" ht="15.6" x14ac:dyDescent="0.25">
      <c r="A129" s="185"/>
      <c r="B129" s="185"/>
      <c r="C129" s="185"/>
      <c r="D129" s="185"/>
    </row>
    <row r="130" spans="1:4" ht="15.6" x14ac:dyDescent="0.25">
      <c r="A130" s="185"/>
      <c r="B130" s="185"/>
      <c r="C130" s="185"/>
      <c r="D130" s="185"/>
    </row>
    <row r="131" spans="1:4" ht="15.6" x14ac:dyDescent="0.25">
      <c r="A131" s="185"/>
      <c r="B131" s="185"/>
      <c r="C131" s="185"/>
      <c r="D131" s="185"/>
    </row>
    <row r="132" spans="1:4" ht="15.6" x14ac:dyDescent="0.25">
      <c r="A132" s="185"/>
      <c r="B132" s="185"/>
      <c r="C132" s="185"/>
      <c r="D132" s="185"/>
    </row>
    <row r="133" spans="1:4" ht="15.6" x14ac:dyDescent="0.25">
      <c r="A133" s="185"/>
      <c r="B133" s="185"/>
      <c r="C133" s="185"/>
      <c r="D133" s="185"/>
    </row>
    <row r="134" spans="1:4" ht="15.6" x14ac:dyDescent="0.25">
      <c r="A134" s="185"/>
      <c r="B134" s="185"/>
      <c r="C134" s="185"/>
      <c r="D134" s="185"/>
    </row>
    <row r="135" spans="1:4" ht="15.6" x14ac:dyDescent="0.25">
      <c r="A135" s="185"/>
      <c r="B135" s="185"/>
      <c r="C135" s="185"/>
      <c r="D135" s="185"/>
    </row>
    <row r="136" spans="1:4" ht="15.6" x14ac:dyDescent="0.25">
      <c r="A136" s="185"/>
      <c r="B136" s="185"/>
      <c r="C136" s="185"/>
      <c r="D136" s="185"/>
    </row>
    <row r="137" spans="1:4" ht="15.6" x14ac:dyDescent="0.25">
      <c r="A137" s="185"/>
      <c r="B137" s="185"/>
      <c r="C137" s="185"/>
      <c r="D137" s="185"/>
    </row>
    <row r="138" spans="1:4" ht="15.6" x14ac:dyDescent="0.25">
      <c r="A138" s="185"/>
      <c r="B138" s="185"/>
      <c r="C138" s="185"/>
      <c r="D138" s="185"/>
    </row>
    <row r="139" spans="1:4" ht="15.6" x14ac:dyDescent="0.25">
      <c r="A139" s="185"/>
      <c r="B139" s="185"/>
      <c r="C139" s="185"/>
      <c r="D139" s="185"/>
    </row>
    <row r="140" spans="1:4" ht="15.6" x14ac:dyDescent="0.25">
      <c r="A140" s="185"/>
      <c r="B140" s="185"/>
      <c r="C140" s="185"/>
      <c r="D140" s="185"/>
    </row>
    <row r="141" spans="1:4" ht="15.6" x14ac:dyDescent="0.25">
      <c r="A141" s="185"/>
      <c r="B141" s="185"/>
      <c r="C141" s="185"/>
      <c r="D141" s="185"/>
    </row>
    <row r="142" spans="1:4" ht="15.6" x14ac:dyDescent="0.25">
      <c r="A142" s="185"/>
      <c r="B142" s="185"/>
      <c r="C142" s="185"/>
      <c r="D142" s="185"/>
    </row>
    <row r="143" spans="1:4" ht="15.6" x14ac:dyDescent="0.25">
      <c r="A143" s="185"/>
      <c r="B143" s="185"/>
      <c r="C143" s="185"/>
      <c r="D143" s="185"/>
    </row>
    <row r="144" spans="1:4" ht="15.6" x14ac:dyDescent="0.25">
      <c r="A144" s="185"/>
      <c r="B144" s="185"/>
      <c r="C144" s="185"/>
      <c r="D144" s="185"/>
    </row>
    <row r="145" spans="1:4" ht="15.6" x14ac:dyDescent="0.25">
      <c r="A145" s="185"/>
      <c r="B145" s="185"/>
      <c r="C145" s="185"/>
      <c r="D145" s="185"/>
    </row>
    <row r="146" spans="1:4" ht="15.6" x14ac:dyDescent="0.25">
      <c r="A146" s="185"/>
      <c r="B146" s="185"/>
      <c r="C146" s="185"/>
      <c r="D146" s="185"/>
    </row>
    <row r="147" spans="1:4" ht="15.6" x14ac:dyDescent="0.25">
      <c r="A147" s="185"/>
      <c r="B147" s="185"/>
      <c r="C147" s="185"/>
      <c r="D147" s="185"/>
    </row>
    <row r="148" spans="1:4" ht="15.6" x14ac:dyDescent="0.25">
      <c r="A148" s="185"/>
      <c r="B148" s="185"/>
      <c r="C148" s="185"/>
      <c r="D148" s="185"/>
    </row>
    <row r="149" spans="1:4" ht="15.6" x14ac:dyDescent="0.25">
      <c r="A149" s="185"/>
      <c r="B149" s="185"/>
      <c r="C149" s="185"/>
      <c r="D149" s="185"/>
    </row>
    <row r="150" spans="1:4" ht="15.6" x14ac:dyDescent="0.25">
      <c r="A150" s="185"/>
      <c r="B150" s="185"/>
      <c r="C150" s="185"/>
      <c r="D150" s="185"/>
    </row>
    <row r="151" spans="1:4" ht="15.6" x14ac:dyDescent="0.25">
      <c r="A151" s="185"/>
      <c r="B151" s="185"/>
      <c r="C151" s="185"/>
      <c r="D151" s="185"/>
    </row>
    <row r="152" spans="1:4" ht="15.6" x14ac:dyDescent="0.25">
      <c r="A152" s="185"/>
      <c r="B152" s="185"/>
      <c r="C152" s="185"/>
      <c r="D152" s="185"/>
    </row>
    <row r="153" spans="1:4" ht="15.6" x14ac:dyDescent="0.25">
      <c r="A153" s="185"/>
      <c r="B153" s="185"/>
      <c r="C153" s="185"/>
      <c r="D153" s="185"/>
    </row>
    <row r="154" spans="1:4" ht="15.6" x14ac:dyDescent="0.25">
      <c r="A154" s="185"/>
      <c r="B154" s="185"/>
      <c r="C154" s="185"/>
      <c r="D154" s="185"/>
    </row>
    <row r="155" spans="1:4" ht="15.6" x14ac:dyDescent="0.25">
      <c r="A155" s="185"/>
      <c r="B155" s="185"/>
      <c r="C155" s="185"/>
      <c r="D155" s="185"/>
    </row>
    <row r="156" spans="1:4" ht="15.6" x14ac:dyDescent="0.25">
      <c r="A156" s="185"/>
      <c r="B156" s="185"/>
      <c r="C156" s="185"/>
      <c r="D156" s="185"/>
    </row>
    <row r="157" spans="1:4" ht="15.6" x14ac:dyDescent="0.25">
      <c r="A157" s="185"/>
      <c r="B157" s="185"/>
      <c r="C157" s="185"/>
      <c r="D157" s="185"/>
    </row>
    <row r="158" spans="1:4" ht="15.6" x14ac:dyDescent="0.25">
      <c r="A158" s="185"/>
      <c r="B158" s="185"/>
      <c r="C158" s="185"/>
      <c r="D158" s="185"/>
    </row>
    <row r="159" spans="1:4" ht="15.6" x14ac:dyDescent="0.25">
      <c r="A159" s="185"/>
      <c r="B159" s="185"/>
      <c r="C159" s="185"/>
      <c r="D159" s="185"/>
    </row>
    <row r="160" spans="1:4" ht="15.6" x14ac:dyDescent="0.25">
      <c r="A160" s="185"/>
      <c r="B160" s="185"/>
      <c r="C160" s="185"/>
      <c r="D160" s="185"/>
    </row>
    <row r="161" spans="1:4" ht="15.6" x14ac:dyDescent="0.25">
      <c r="A161" s="185"/>
      <c r="B161" s="185"/>
      <c r="C161" s="185"/>
      <c r="D161" s="185"/>
    </row>
    <row r="162" spans="1:4" ht="15.6" x14ac:dyDescent="0.25">
      <c r="A162" s="185"/>
      <c r="B162" s="185"/>
      <c r="C162" s="185"/>
      <c r="D162" s="185"/>
    </row>
    <row r="163" spans="1:4" ht="15.6" x14ac:dyDescent="0.25">
      <c r="A163" s="185"/>
      <c r="B163" s="185"/>
      <c r="C163" s="185"/>
      <c r="D163" s="185"/>
    </row>
    <row r="164" spans="1:4" ht="15.6" x14ac:dyDescent="0.25">
      <c r="A164" s="185"/>
      <c r="B164" s="185"/>
      <c r="C164" s="185"/>
      <c r="D164" s="185"/>
    </row>
    <row r="165" spans="1:4" ht="15.6" x14ac:dyDescent="0.25">
      <c r="A165" s="185"/>
      <c r="B165" s="185"/>
      <c r="C165" s="185"/>
      <c r="D165" s="185"/>
    </row>
    <row r="166" spans="1:4" ht="15.6" x14ac:dyDescent="0.25">
      <c r="A166" s="185"/>
      <c r="B166" s="185"/>
      <c r="C166" s="185"/>
      <c r="D166" s="185"/>
    </row>
    <row r="167" spans="1:4" ht="15.6" x14ac:dyDescent="0.25">
      <c r="A167" s="185"/>
      <c r="B167" s="185"/>
      <c r="C167" s="185"/>
      <c r="D167" s="185"/>
    </row>
    <row r="168" spans="1:4" ht="15.6" x14ac:dyDescent="0.25">
      <c r="A168" s="185"/>
      <c r="B168" s="185"/>
      <c r="C168" s="185"/>
      <c r="D168" s="185"/>
    </row>
    <row r="169" spans="1:4" ht="15.6" x14ac:dyDescent="0.25">
      <c r="A169" s="185"/>
      <c r="B169" s="185"/>
      <c r="C169" s="185"/>
      <c r="D169" s="185"/>
    </row>
    <row r="170" spans="1:4" ht="15.6" x14ac:dyDescent="0.25">
      <c r="A170" s="185"/>
      <c r="B170" s="185"/>
      <c r="C170" s="185"/>
      <c r="D170" s="185"/>
    </row>
    <row r="171" spans="1:4" ht="15.6" x14ac:dyDescent="0.25">
      <c r="A171" s="185"/>
      <c r="B171" s="185"/>
      <c r="C171" s="185"/>
      <c r="D171" s="185"/>
    </row>
    <row r="172" spans="1:4" ht="15.6" x14ac:dyDescent="0.25">
      <c r="A172" s="185"/>
      <c r="B172" s="185"/>
      <c r="C172" s="185"/>
      <c r="D172" s="185"/>
    </row>
    <row r="173" spans="1:4" ht="15.6" x14ac:dyDescent="0.25">
      <c r="A173" s="185"/>
      <c r="B173" s="185"/>
      <c r="C173" s="185"/>
      <c r="D173" s="185"/>
    </row>
    <row r="174" spans="1:4" ht="15.6" x14ac:dyDescent="0.25">
      <c r="A174" s="185"/>
      <c r="B174" s="185"/>
      <c r="C174" s="185"/>
      <c r="D174" s="185"/>
    </row>
    <row r="175" spans="1:4" ht="15.6" x14ac:dyDescent="0.25">
      <c r="A175" s="185"/>
      <c r="B175" s="185"/>
      <c r="C175" s="185"/>
      <c r="D175" s="185"/>
    </row>
    <row r="176" spans="1:4" ht="15.6" x14ac:dyDescent="0.25">
      <c r="A176" s="185"/>
      <c r="B176" s="185"/>
      <c r="C176" s="185"/>
      <c r="D176" s="185"/>
    </row>
    <row r="177" spans="1:4" ht="15.6" x14ac:dyDescent="0.25">
      <c r="A177" s="185"/>
      <c r="B177" s="185"/>
      <c r="C177" s="185"/>
      <c r="D177" s="185"/>
    </row>
    <row r="178" spans="1:4" ht="15.6" x14ac:dyDescent="0.25">
      <c r="A178" s="185"/>
      <c r="B178" s="185"/>
      <c r="C178" s="185"/>
      <c r="D178" s="185"/>
    </row>
    <row r="179" spans="1:4" ht="15.6" x14ac:dyDescent="0.25">
      <c r="A179" s="185"/>
      <c r="B179" s="185"/>
      <c r="C179" s="185"/>
      <c r="D179" s="185"/>
    </row>
    <row r="180" spans="1:4" ht="15.6" x14ac:dyDescent="0.25">
      <c r="A180" s="185"/>
      <c r="B180" s="185"/>
      <c r="C180" s="185"/>
      <c r="D180" s="185"/>
    </row>
    <row r="181" spans="1:4" ht="15.6" x14ac:dyDescent="0.25">
      <c r="A181" s="185"/>
      <c r="B181" s="185"/>
      <c r="C181" s="185"/>
      <c r="D181" s="185"/>
    </row>
    <row r="182" spans="1:4" ht="15.6" x14ac:dyDescent="0.25">
      <c r="A182" s="185"/>
      <c r="B182" s="185"/>
      <c r="C182" s="185"/>
      <c r="D182" s="185"/>
    </row>
    <row r="183" spans="1:4" ht="15.6" x14ac:dyDescent="0.25">
      <c r="A183" s="185"/>
      <c r="B183" s="185"/>
      <c r="C183" s="185"/>
      <c r="D183" s="185"/>
    </row>
    <row r="184" spans="1:4" ht="15.6" x14ac:dyDescent="0.25">
      <c r="A184" s="185"/>
      <c r="B184" s="185"/>
      <c r="C184" s="185"/>
      <c r="D184" s="185"/>
    </row>
    <row r="185" spans="1:4" ht="15.6" x14ac:dyDescent="0.25">
      <c r="A185" s="185"/>
      <c r="B185" s="185"/>
      <c r="C185" s="185"/>
      <c r="D185" s="185"/>
    </row>
    <row r="186" spans="1:4" ht="15.6" x14ac:dyDescent="0.25">
      <c r="A186" s="185"/>
      <c r="B186" s="185"/>
      <c r="C186" s="185"/>
      <c r="D186" s="185"/>
    </row>
    <row r="187" spans="1:4" ht="15.6" x14ac:dyDescent="0.25">
      <c r="A187" s="185"/>
      <c r="B187" s="185"/>
      <c r="C187" s="185"/>
      <c r="D187" s="185"/>
    </row>
    <row r="188" spans="1:4" ht="15.6" x14ac:dyDescent="0.25">
      <c r="A188" s="185"/>
      <c r="B188" s="185"/>
      <c r="C188" s="185"/>
      <c r="D188" s="185"/>
    </row>
    <row r="189" spans="1:4" ht="15.6" x14ac:dyDescent="0.25">
      <c r="A189" s="185"/>
      <c r="B189" s="185"/>
      <c r="C189" s="185"/>
      <c r="D189" s="185"/>
    </row>
    <row r="190" spans="1:4" ht="15.6" x14ac:dyDescent="0.25">
      <c r="A190" s="185"/>
      <c r="B190" s="185"/>
      <c r="C190" s="185"/>
      <c r="D190" s="185"/>
    </row>
    <row r="191" spans="1:4" ht="15.6" x14ac:dyDescent="0.25">
      <c r="A191" s="185"/>
      <c r="B191" s="185"/>
      <c r="C191" s="185"/>
      <c r="D191" s="185"/>
    </row>
    <row r="192" spans="1:4" ht="15.6" x14ac:dyDescent="0.25">
      <c r="A192" s="185"/>
      <c r="B192" s="185"/>
      <c r="C192" s="185"/>
      <c r="D192" s="185"/>
    </row>
    <row r="193" spans="1:4" ht="15.6" x14ac:dyDescent="0.25">
      <c r="A193" s="185"/>
      <c r="B193" s="185"/>
      <c r="C193" s="185"/>
      <c r="D193" s="185"/>
    </row>
    <row r="194" spans="1:4" ht="15.6" x14ac:dyDescent="0.25">
      <c r="A194" s="185"/>
      <c r="B194" s="185"/>
      <c r="C194" s="185"/>
      <c r="D194" s="185"/>
    </row>
    <row r="195" spans="1:4" ht="15.6" x14ac:dyDescent="0.25">
      <c r="A195" s="185"/>
      <c r="B195" s="185"/>
      <c r="C195" s="185"/>
      <c r="D195" s="185"/>
    </row>
    <row r="196" spans="1:4" ht="15.6" x14ac:dyDescent="0.25">
      <c r="A196" s="185"/>
      <c r="B196" s="185"/>
      <c r="C196" s="185"/>
      <c r="D196" s="185"/>
    </row>
    <row r="197" spans="1:4" ht="15.6" x14ac:dyDescent="0.25">
      <c r="A197" s="185"/>
      <c r="B197" s="185"/>
      <c r="C197" s="185"/>
      <c r="D197" s="185"/>
    </row>
    <row r="198" spans="1:4" ht="15.6" x14ac:dyDescent="0.25">
      <c r="A198" s="185"/>
      <c r="B198" s="185"/>
      <c r="C198" s="185"/>
      <c r="D198" s="185"/>
    </row>
    <row r="199" spans="1:4" ht="15.6" x14ac:dyDescent="0.25">
      <c r="A199" s="185"/>
      <c r="B199" s="185"/>
      <c r="C199" s="185"/>
      <c r="D199" s="185"/>
    </row>
    <row r="200" spans="1:4" ht="15.6" x14ac:dyDescent="0.25">
      <c r="A200" s="185"/>
      <c r="B200" s="185"/>
      <c r="C200" s="185"/>
      <c r="D200" s="185"/>
    </row>
    <row r="201" spans="1:4" ht="15.6" x14ac:dyDescent="0.25">
      <c r="A201" s="185"/>
      <c r="B201" s="185"/>
      <c r="C201" s="185"/>
      <c r="D201" s="185"/>
    </row>
    <row r="202" spans="1:4" ht="15.6" x14ac:dyDescent="0.25">
      <c r="A202" s="185"/>
      <c r="B202" s="185"/>
      <c r="C202" s="185"/>
      <c r="D202" s="185"/>
    </row>
    <row r="203" spans="1:4" ht="15.6" x14ac:dyDescent="0.25">
      <c r="A203" s="185"/>
      <c r="B203" s="185"/>
      <c r="C203" s="185"/>
      <c r="D203" s="185"/>
    </row>
    <row r="204" spans="1:4" ht="15.6" x14ac:dyDescent="0.25">
      <c r="A204" s="185"/>
      <c r="B204" s="185"/>
      <c r="C204" s="185"/>
      <c r="D204" s="185"/>
    </row>
    <row r="205" spans="1:4" ht="15.6" x14ac:dyDescent="0.25">
      <c r="A205" s="185"/>
      <c r="B205" s="185"/>
      <c r="C205" s="185"/>
      <c r="D205" s="185"/>
    </row>
    <row r="206" spans="1:4" ht="15.6" x14ac:dyDescent="0.25">
      <c r="A206" s="185"/>
      <c r="B206" s="185"/>
      <c r="C206" s="185"/>
      <c r="D206" s="185"/>
    </row>
    <row r="207" spans="1:4" ht="15.6" x14ac:dyDescent="0.25">
      <c r="A207" s="185"/>
      <c r="B207" s="185"/>
      <c r="C207" s="185"/>
      <c r="D207" s="185"/>
    </row>
    <row r="208" spans="1:4" ht="15.6" x14ac:dyDescent="0.25">
      <c r="A208" s="185"/>
      <c r="B208" s="185"/>
      <c r="C208" s="185"/>
      <c r="D208" s="185"/>
    </row>
    <row r="209" spans="1:4" ht="15.6" x14ac:dyDescent="0.25">
      <c r="A209" s="185"/>
      <c r="B209" s="185"/>
      <c r="C209" s="185"/>
      <c r="D209" s="185"/>
    </row>
    <row r="210" spans="1:4" ht="15.6" x14ac:dyDescent="0.25">
      <c r="A210" s="185"/>
      <c r="B210" s="185"/>
      <c r="C210" s="185"/>
      <c r="D210" s="185"/>
    </row>
    <row r="211" spans="1:4" ht="15.6" x14ac:dyDescent="0.25">
      <c r="A211" s="185"/>
      <c r="B211" s="185"/>
      <c r="C211" s="185"/>
      <c r="D211" s="185"/>
    </row>
    <row r="212" spans="1:4" ht="15.6" x14ac:dyDescent="0.25">
      <c r="A212" s="185"/>
      <c r="B212" s="185"/>
      <c r="C212" s="185"/>
      <c r="D212" s="185"/>
    </row>
    <row r="213" spans="1:4" ht="15.6" x14ac:dyDescent="0.25">
      <c r="A213" s="185"/>
      <c r="B213" s="185"/>
      <c r="C213" s="185"/>
      <c r="D213" s="185"/>
    </row>
    <row r="214" spans="1:4" ht="15.6" x14ac:dyDescent="0.25">
      <c r="A214" s="185"/>
      <c r="B214" s="185"/>
      <c r="C214" s="185"/>
      <c r="D214" s="185"/>
    </row>
    <row r="215" spans="1:4" ht="15.6" x14ac:dyDescent="0.25">
      <c r="A215" s="185"/>
      <c r="B215" s="185"/>
      <c r="C215" s="185"/>
      <c r="D215" s="185"/>
    </row>
    <row r="216" spans="1:4" ht="15.6" x14ac:dyDescent="0.25">
      <c r="A216" s="185"/>
      <c r="B216" s="185"/>
      <c r="C216" s="185"/>
      <c r="D216" s="185"/>
    </row>
    <row r="217" spans="1:4" ht="15.6" x14ac:dyDescent="0.25">
      <c r="A217" s="185"/>
      <c r="B217" s="185"/>
      <c r="C217" s="185"/>
      <c r="D217" s="185"/>
    </row>
    <row r="218" spans="1:4" ht="15.6" x14ac:dyDescent="0.25">
      <c r="A218" s="185"/>
      <c r="B218" s="185"/>
      <c r="C218" s="185"/>
      <c r="D218" s="185"/>
    </row>
    <row r="219" spans="1:4" ht="15.6" x14ac:dyDescent="0.25">
      <c r="A219" s="185"/>
      <c r="B219" s="185"/>
      <c r="C219" s="185"/>
      <c r="D219" s="185"/>
    </row>
    <row r="220" spans="1:4" ht="15.6" x14ac:dyDescent="0.25">
      <c r="A220" s="185"/>
      <c r="B220" s="185"/>
      <c r="C220" s="185"/>
      <c r="D220" s="185"/>
    </row>
    <row r="221" spans="1:4" ht="15.6" x14ac:dyDescent="0.25">
      <c r="A221" s="185"/>
      <c r="B221" s="185"/>
      <c r="C221" s="185"/>
      <c r="D221" s="185"/>
    </row>
    <row r="222" spans="1:4" ht="15.6" x14ac:dyDescent="0.25">
      <c r="A222" s="185"/>
      <c r="B222" s="185"/>
      <c r="C222" s="185"/>
      <c r="D222" s="185"/>
    </row>
    <row r="223" spans="1:4" ht="15.6" x14ac:dyDescent="0.25">
      <c r="A223" s="185"/>
      <c r="B223" s="185"/>
      <c r="C223" s="185"/>
      <c r="D223" s="185"/>
    </row>
    <row r="224" spans="1:4" ht="15.6" x14ac:dyDescent="0.25">
      <c r="A224" s="185"/>
      <c r="B224" s="185"/>
      <c r="C224" s="185"/>
      <c r="D224" s="185"/>
    </row>
    <row r="225" spans="1:4" ht="15.6" x14ac:dyDescent="0.25">
      <c r="A225" s="185"/>
      <c r="B225" s="185"/>
      <c r="C225" s="185"/>
      <c r="D225" s="185"/>
    </row>
    <row r="226" spans="1:4" ht="15.6" x14ac:dyDescent="0.25">
      <c r="A226" s="185"/>
      <c r="B226" s="185"/>
      <c r="C226" s="185"/>
      <c r="D226" s="185"/>
    </row>
    <row r="227" spans="1:4" ht="15.6" x14ac:dyDescent="0.25">
      <c r="A227" s="185"/>
      <c r="B227" s="185"/>
      <c r="C227" s="185"/>
      <c r="D227" s="185"/>
    </row>
    <row r="228" spans="1:4" ht="15.6" x14ac:dyDescent="0.25">
      <c r="A228" s="185"/>
      <c r="B228" s="185"/>
      <c r="C228" s="185"/>
      <c r="D228" s="185"/>
    </row>
    <row r="229" spans="1:4" ht="15.6" x14ac:dyDescent="0.25">
      <c r="A229" s="185"/>
      <c r="B229" s="185"/>
      <c r="C229" s="185"/>
      <c r="D229" s="185"/>
    </row>
    <row r="230" spans="1:4" ht="15.6" x14ac:dyDescent="0.25">
      <c r="A230" s="185"/>
      <c r="B230" s="185"/>
      <c r="C230" s="185"/>
      <c r="D230" s="185"/>
    </row>
    <row r="231" spans="1:4" ht="15.6" x14ac:dyDescent="0.25">
      <c r="A231" s="185"/>
      <c r="B231" s="185"/>
      <c r="C231" s="185"/>
      <c r="D231" s="185"/>
    </row>
    <row r="232" spans="1:4" ht="15.6" x14ac:dyDescent="0.25">
      <c r="A232" s="185"/>
      <c r="B232" s="185"/>
      <c r="C232" s="185"/>
      <c r="D232" s="185"/>
    </row>
    <row r="233" spans="1:4" ht="15.6" x14ac:dyDescent="0.25">
      <c r="A233" s="185"/>
      <c r="B233" s="185"/>
      <c r="C233" s="185"/>
      <c r="D233" s="185"/>
    </row>
    <row r="234" spans="1:4" ht="15.6" x14ac:dyDescent="0.25">
      <c r="A234" s="185"/>
      <c r="B234" s="185"/>
      <c r="C234" s="185"/>
      <c r="D234" s="185"/>
    </row>
    <row r="235" spans="1:4" ht="15.6" x14ac:dyDescent="0.25">
      <c r="A235" s="185"/>
      <c r="B235" s="185"/>
      <c r="C235" s="185"/>
      <c r="D235" s="185"/>
    </row>
    <row r="236" spans="1:4" ht="15.6" x14ac:dyDescent="0.25">
      <c r="A236" s="185"/>
      <c r="B236" s="185"/>
      <c r="C236" s="185"/>
      <c r="D236" s="185"/>
    </row>
    <row r="237" spans="1:4" ht="15.6" x14ac:dyDescent="0.25">
      <c r="A237" s="185"/>
      <c r="B237" s="185"/>
      <c r="C237" s="185"/>
      <c r="D237" s="185"/>
    </row>
    <row r="238" spans="1:4" ht="15.6" x14ac:dyDescent="0.25">
      <c r="A238" s="185"/>
      <c r="B238" s="185"/>
      <c r="C238" s="185"/>
      <c r="D238" s="185"/>
    </row>
    <row r="239" spans="1:4" ht="15.6" x14ac:dyDescent="0.25">
      <c r="A239" s="185"/>
      <c r="B239" s="185"/>
      <c r="C239" s="185"/>
      <c r="D239" s="185"/>
    </row>
    <row r="240" spans="1:4" ht="15.6" x14ac:dyDescent="0.25">
      <c r="A240" s="185"/>
      <c r="B240" s="185"/>
      <c r="C240" s="185"/>
      <c r="D240" s="185"/>
    </row>
    <row r="241" spans="1:4" ht="15.6" x14ac:dyDescent="0.25">
      <c r="A241" s="185"/>
      <c r="B241" s="185"/>
      <c r="C241" s="185"/>
      <c r="D241" s="185"/>
    </row>
    <row r="242" spans="1:4" ht="15.6" x14ac:dyDescent="0.25">
      <c r="A242" s="185"/>
      <c r="B242" s="185"/>
      <c r="C242" s="185"/>
      <c r="D242" s="185"/>
    </row>
    <row r="243" spans="1:4" ht="15.6" x14ac:dyDescent="0.25">
      <c r="A243" s="185"/>
      <c r="B243" s="185"/>
      <c r="C243" s="185"/>
      <c r="D243" s="185"/>
    </row>
    <row r="244" spans="1:4" ht="15.6" x14ac:dyDescent="0.25">
      <c r="A244" s="185"/>
      <c r="B244" s="185"/>
      <c r="C244" s="185"/>
      <c r="D244" s="185"/>
    </row>
    <row r="245" spans="1:4" ht="15.6" x14ac:dyDescent="0.25">
      <c r="A245" s="185"/>
      <c r="B245" s="185"/>
      <c r="C245" s="185"/>
      <c r="D245" s="185"/>
    </row>
    <row r="246" spans="1:4" ht="15.6" x14ac:dyDescent="0.25">
      <c r="A246" s="185"/>
      <c r="B246" s="185"/>
      <c r="C246" s="185"/>
      <c r="D246" s="185"/>
    </row>
    <row r="247" spans="1:4" ht="15.6" x14ac:dyDescent="0.25">
      <c r="A247" s="185"/>
      <c r="B247" s="185"/>
      <c r="C247" s="185"/>
      <c r="D247" s="185"/>
    </row>
    <row r="248" spans="1:4" ht="15.6" x14ac:dyDescent="0.25">
      <c r="A248" s="185"/>
      <c r="B248" s="185"/>
      <c r="C248" s="185"/>
      <c r="D248" s="185"/>
    </row>
    <row r="249" spans="1:4" ht="15.6" x14ac:dyDescent="0.25">
      <c r="A249" s="185"/>
      <c r="B249" s="185"/>
      <c r="C249" s="185"/>
      <c r="D249" s="185"/>
    </row>
    <row r="250" spans="1:4" ht="15.6" x14ac:dyDescent="0.25">
      <c r="A250" s="185"/>
      <c r="B250" s="185"/>
      <c r="C250" s="185"/>
      <c r="D250" s="185"/>
    </row>
    <row r="251" spans="1:4" ht="15.6" x14ac:dyDescent="0.25">
      <c r="A251" s="185"/>
      <c r="B251" s="185"/>
      <c r="C251" s="185"/>
      <c r="D251" s="185"/>
    </row>
    <row r="252" spans="1:4" ht="15.6" x14ac:dyDescent="0.25">
      <c r="A252" s="185"/>
      <c r="B252" s="185"/>
      <c r="C252" s="185"/>
      <c r="D252" s="185"/>
    </row>
    <row r="253" spans="1:4" ht="15.6" x14ac:dyDescent="0.25">
      <c r="A253" s="185"/>
      <c r="B253" s="185"/>
      <c r="C253" s="185"/>
      <c r="D253" s="185"/>
    </row>
    <row r="254" spans="1:4" ht="15.6" x14ac:dyDescent="0.25">
      <c r="A254" s="185"/>
      <c r="B254" s="185"/>
      <c r="C254" s="185"/>
      <c r="D254" s="185"/>
    </row>
    <row r="255" spans="1:4" ht="15.6" x14ac:dyDescent="0.25">
      <c r="A255" s="185"/>
      <c r="B255" s="185"/>
      <c r="C255" s="185"/>
      <c r="D255" s="185"/>
    </row>
    <row r="256" spans="1:4" ht="15.6" x14ac:dyDescent="0.25">
      <c r="A256" s="185"/>
      <c r="B256" s="185"/>
      <c r="C256" s="185"/>
      <c r="D256" s="185"/>
    </row>
    <row r="257" spans="1:4" ht="15.6" x14ac:dyDescent="0.25">
      <c r="A257" s="185"/>
      <c r="B257" s="185"/>
      <c r="C257" s="185"/>
      <c r="D257" s="185"/>
    </row>
    <row r="258" spans="1:4" ht="15.6" x14ac:dyDescent="0.25">
      <c r="A258" s="185"/>
      <c r="B258" s="185"/>
      <c r="C258" s="185"/>
      <c r="D258" s="185"/>
    </row>
    <row r="259" spans="1:4" ht="15.6" x14ac:dyDescent="0.25">
      <c r="A259" s="185"/>
      <c r="B259" s="185"/>
      <c r="C259" s="185"/>
      <c r="D259" s="185"/>
    </row>
    <row r="260" spans="1:4" ht="15.6" x14ac:dyDescent="0.25">
      <c r="A260" s="185"/>
      <c r="B260" s="185"/>
      <c r="C260" s="185"/>
      <c r="D260" s="185"/>
    </row>
    <row r="261" spans="1:4" ht="15.6" x14ac:dyDescent="0.25">
      <c r="A261" s="185"/>
      <c r="B261" s="185"/>
      <c r="C261" s="185"/>
      <c r="D261" s="185"/>
    </row>
    <row r="262" spans="1:4" ht="15.6" x14ac:dyDescent="0.25">
      <c r="A262" s="185"/>
      <c r="B262" s="185"/>
      <c r="C262" s="185"/>
      <c r="D262" s="185"/>
    </row>
    <row r="263" spans="1:4" ht="15.6" x14ac:dyDescent="0.25">
      <c r="A263" s="185"/>
      <c r="B263" s="185"/>
      <c r="C263" s="185"/>
      <c r="D263" s="185"/>
    </row>
    <row r="264" spans="1:4" ht="15.6" x14ac:dyDescent="0.25">
      <c r="A264" s="185"/>
      <c r="B264" s="185"/>
      <c r="C264" s="185"/>
      <c r="D264" s="185"/>
    </row>
    <row r="265" spans="1:4" ht="15.6" x14ac:dyDescent="0.25">
      <c r="A265" s="185"/>
      <c r="B265" s="185"/>
      <c r="C265" s="185"/>
      <c r="D265" s="185"/>
    </row>
    <row r="266" spans="1:4" ht="15.6" x14ac:dyDescent="0.25">
      <c r="A266" s="185"/>
      <c r="B266" s="185"/>
      <c r="C266" s="185"/>
      <c r="D266" s="185"/>
    </row>
    <row r="267" spans="1:4" ht="15.6" x14ac:dyDescent="0.25">
      <c r="A267" s="185"/>
      <c r="B267" s="185"/>
      <c r="C267" s="185"/>
      <c r="D267" s="185"/>
    </row>
    <row r="268" spans="1:4" ht="15.6" x14ac:dyDescent="0.25">
      <c r="A268" s="185"/>
      <c r="B268" s="185"/>
      <c r="C268" s="185"/>
      <c r="D268" s="185"/>
    </row>
    <row r="269" spans="1:4" ht="15.6" x14ac:dyDescent="0.25">
      <c r="A269" s="185"/>
      <c r="B269" s="185"/>
      <c r="C269" s="185"/>
      <c r="D269" s="185"/>
    </row>
    <row r="270" spans="1:4" ht="15.6" x14ac:dyDescent="0.25">
      <c r="A270" s="185"/>
      <c r="B270" s="185"/>
      <c r="C270" s="185"/>
      <c r="D270" s="185"/>
    </row>
    <row r="271" spans="1:4" ht="15.6" x14ac:dyDescent="0.25">
      <c r="A271" s="185"/>
      <c r="B271" s="185"/>
      <c r="C271" s="185"/>
      <c r="D271" s="185"/>
    </row>
    <row r="272" spans="1:4" ht="15.6" x14ac:dyDescent="0.25">
      <c r="A272" s="185"/>
      <c r="B272" s="185"/>
      <c r="C272" s="185"/>
      <c r="D272" s="185"/>
    </row>
    <row r="273" spans="1:4" ht="15.6" x14ac:dyDescent="0.25">
      <c r="A273" s="185"/>
      <c r="B273" s="185"/>
      <c r="C273" s="185"/>
      <c r="D273" s="185"/>
    </row>
    <row r="274" spans="1:4" ht="15.6" x14ac:dyDescent="0.25">
      <c r="A274" s="185"/>
      <c r="B274" s="185"/>
      <c r="C274" s="185"/>
      <c r="D274" s="185"/>
    </row>
    <row r="275" spans="1:4" ht="15.6" x14ac:dyDescent="0.25">
      <c r="A275" s="185"/>
      <c r="B275" s="185"/>
      <c r="C275" s="185"/>
      <c r="D275" s="185"/>
    </row>
    <row r="276" spans="1:4" ht="15.6" x14ac:dyDescent="0.25">
      <c r="A276" s="185"/>
      <c r="B276" s="185"/>
      <c r="C276" s="185"/>
      <c r="D276" s="185"/>
    </row>
    <row r="277" spans="1:4" ht="15.6" x14ac:dyDescent="0.25">
      <c r="A277" s="185"/>
      <c r="B277" s="185"/>
      <c r="C277" s="185"/>
      <c r="D277" s="185"/>
    </row>
    <row r="278" spans="1:4" ht="15.6" x14ac:dyDescent="0.25">
      <c r="A278" s="185"/>
      <c r="B278" s="185"/>
      <c r="C278" s="185"/>
      <c r="D278" s="185"/>
    </row>
    <row r="279" spans="1:4" ht="15.6" x14ac:dyDescent="0.25">
      <c r="A279" s="185"/>
      <c r="B279" s="185"/>
      <c r="C279" s="185"/>
      <c r="D279" s="185"/>
    </row>
    <row r="280" spans="1:4" ht="15.6" x14ac:dyDescent="0.25">
      <c r="A280" s="185"/>
      <c r="B280" s="185"/>
      <c r="C280" s="185"/>
      <c r="D280" s="185"/>
    </row>
    <row r="281" spans="1:4" ht="15.6" x14ac:dyDescent="0.25">
      <c r="A281" s="185"/>
      <c r="B281" s="185"/>
      <c r="C281" s="185"/>
      <c r="D281" s="185"/>
    </row>
    <row r="282" spans="1:4" ht="15.6" x14ac:dyDescent="0.25">
      <c r="A282" s="185"/>
      <c r="B282" s="185"/>
      <c r="C282" s="185"/>
      <c r="D282" s="185"/>
    </row>
    <row r="283" spans="1:4" ht="15.6" x14ac:dyDescent="0.25">
      <c r="A283" s="185"/>
      <c r="B283" s="185"/>
      <c r="C283" s="185"/>
      <c r="D283" s="185"/>
    </row>
    <row r="284" spans="1:4" ht="15.6" x14ac:dyDescent="0.25">
      <c r="A284" s="185"/>
      <c r="B284" s="185"/>
      <c r="C284" s="185"/>
      <c r="D284" s="185"/>
    </row>
    <row r="285" spans="1:4" ht="15.6" x14ac:dyDescent="0.25">
      <c r="A285" s="185"/>
      <c r="B285" s="185"/>
      <c r="C285" s="185"/>
      <c r="D285" s="185"/>
    </row>
    <row r="286" spans="1:4" ht="15.6" x14ac:dyDescent="0.25">
      <c r="A286" s="185"/>
      <c r="B286" s="185"/>
      <c r="C286" s="185"/>
      <c r="D286" s="185"/>
    </row>
    <row r="287" spans="1:4" ht="15.6" x14ac:dyDescent="0.25">
      <c r="A287" s="185"/>
      <c r="B287" s="185"/>
      <c r="C287" s="185"/>
      <c r="D287" s="185"/>
    </row>
    <row r="288" spans="1:4" ht="15.6" x14ac:dyDescent="0.25">
      <c r="A288" s="185"/>
      <c r="B288" s="185"/>
      <c r="C288" s="185"/>
      <c r="D288" s="185"/>
    </row>
    <row r="289" spans="1:4" ht="15.6" x14ac:dyDescent="0.25">
      <c r="A289" s="185"/>
      <c r="B289" s="185"/>
      <c r="C289" s="185"/>
      <c r="D289" s="185"/>
    </row>
    <row r="290" spans="1:4" ht="15.6" x14ac:dyDescent="0.25">
      <c r="A290" s="185"/>
      <c r="B290" s="185"/>
      <c r="C290" s="185"/>
      <c r="D290" s="185"/>
    </row>
    <row r="291" spans="1:4" ht="15.6" x14ac:dyDescent="0.25">
      <c r="A291" s="185"/>
      <c r="B291" s="185"/>
      <c r="C291" s="185"/>
      <c r="D291" s="185"/>
    </row>
    <row r="292" spans="1:4" ht="15.6" x14ac:dyDescent="0.25">
      <c r="A292" s="185"/>
      <c r="B292" s="185"/>
      <c r="C292" s="185"/>
      <c r="D292" s="185"/>
    </row>
    <row r="293" spans="1:4" ht="15.6" x14ac:dyDescent="0.25">
      <c r="A293" s="185"/>
      <c r="B293" s="185"/>
      <c r="C293" s="185"/>
      <c r="D293" s="185"/>
    </row>
    <row r="294" spans="1:4" ht="15.6" x14ac:dyDescent="0.25">
      <c r="A294" s="185"/>
      <c r="B294" s="185"/>
      <c r="C294" s="185"/>
      <c r="D294" s="185"/>
    </row>
    <row r="295" spans="1:4" ht="15.6" x14ac:dyDescent="0.25">
      <c r="A295" s="185"/>
      <c r="B295" s="185"/>
      <c r="C295" s="185"/>
      <c r="D295" s="185"/>
    </row>
    <row r="296" spans="1:4" ht="15.6" x14ac:dyDescent="0.25">
      <c r="A296" s="185"/>
      <c r="B296" s="185"/>
      <c r="C296" s="185"/>
      <c r="D296" s="185"/>
    </row>
    <row r="297" spans="1:4" ht="15.6" x14ac:dyDescent="0.25">
      <c r="A297" s="185"/>
      <c r="B297" s="185"/>
      <c r="C297" s="185"/>
      <c r="D297" s="185"/>
    </row>
    <row r="298" spans="1:4" ht="15.6" x14ac:dyDescent="0.25">
      <c r="A298" s="185"/>
      <c r="B298" s="185"/>
      <c r="C298" s="185"/>
      <c r="D298" s="185"/>
    </row>
    <row r="299" spans="1:4" ht="15.6" x14ac:dyDescent="0.25">
      <c r="A299" s="185"/>
      <c r="B299" s="185"/>
      <c r="C299" s="185"/>
      <c r="D299" s="185"/>
    </row>
    <row r="300" spans="1:4" ht="15.6" x14ac:dyDescent="0.25">
      <c r="A300" s="185"/>
      <c r="B300" s="185"/>
      <c r="C300" s="185"/>
      <c r="D300" s="185"/>
    </row>
    <row r="301" spans="1:4" ht="15.6" x14ac:dyDescent="0.25">
      <c r="A301" s="185"/>
      <c r="B301" s="185"/>
      <c r="C301" s="185"/>
      <c r="D301" s="185"/>
    </row>
    <row r="302" spans="1:4" ht="15.6" x14ac:dyDescent="0.25">
      <c r="A302" s="185"/>
      <c r="B302" s="185"/>
      <c r="C302" s="185"/>
      <c r="D302" s="185"/>
    </row>
    <row r="303" spans="1:4" ht="15.6" x14ac:dyDescent="0.25">
      <c r="A303" s="185"/>
      <c r="B303" s="185"/>
      <c r="C303" s="185"/>
      <c r="D303" s="185"/>
    </row>
    <row r="304" spans="1:4" ht="15.6" x14ac:dyDescent="0.25">
      <c r="A304" s="185"/>
      <c r="B304" s="185"/>
      <c r="C304" s="185"/>
      <c r="D304" s="185"/>
    </row>
    <row r="305" spans="1:4" ht="15.6" x14ac:dyDescent="0.25">
      <c r="A305" s="185"/>
      <c r="B305" s="185"/>
      <c r="C305" s="185"/>
      <c r="D305" s="185"/>
    </row>
    <row r="306" spans="1:4" ht="15.6" x14ac:dyDescent="0.25">
      <c r="A306" s="185"/>
      <c r="B306" s="185"/>
      <c r="C306" s="185"/>
      <c r="D306" s="185"/>
    </row>
    <row r="307" spans="1:4" ht="15.6" x14ac:dyDescent="0.25">
      <c r="A307" s="185"/>
      <c r="B307" s="185"/>
      <c r="C307" s="185"/>
      <c r="D307" s="185"/>
    </row>
    <row r="308" spans="1:4" ht="15.6" x14ac:dyDescent="0.25">
      <c r="A308" s="185"/>
      <c r="B308" s="185"/>
      <c r="C308" s="185"/>
      <c r="D308" s="185"/>
    </row>
    <row r="309" spans="1:4" ht="15.6" x14ac:dyDescent="0.25">
      <c r="A309" s="185"/>
      <c r="B309" s="185"/>
      <c r="C309" s="185"/>
      <c r="D309" s="185"/>
    </row>
    <row r="310" spans="1:4" ht="15.6" x14ac:dyDescent="0.25">
      <c r="A310" s="185"/>
      <c r="B310" s="185"/>
      <c r="C310" s="185"/>
      <c r="D310" s="185"/>
    </row>
    <row r="311" spans="1:4" ht="15.6" x14ac:dyDescent="0.25">
      <c r="A311" s="185"/>
      <c r="B311" s="185"/>
      <c r="C311" s="185"/>
      <c r="D311" s="185"/>
    </row>
    <row r="312" spans="1:4" ht="15.6" x14ac:dyDescent="0.25">
      <c r="A312" s="185"/>
      <c r="B312" s="185"/>
      <c r="C312" s="185"/>
      <c r="D312" s="185"/>
    </row>
    <row r="313" spans="1:4" ht="15.6" x14ac:dyDescent="0.25">
      <c r="A313" s="185"/>
      <c r="B313" s="185"/>
      <c r="C313" s="185"/>
      <c r="D313" s="185"/>
    </row>
    <row r="314" spans="1:4" ht="15.6" x14ac:dyDescent="0.25">
      <c r="A314" s="185"/>
      <c r="B314" s="185"/>
      <c r="C314" s="185"/>
      <c r="D314" s="185"/>
    </row>
    <row r="315" spans="1:4" ht="15.6" x14ac:dyDescent="0.25">
      <c r="A315" s="185"/>
      <c r="B315" s="185"/>
      <c r="C315" s="185"/>
      <c r="D315" s="185"/>
    </row>
    <row r="316" spans="1:4" ht="15.6" x14ac:dyDescent="0.25">
      <c r="A316" s="185"/>
      <c r="B316" s="185"/>
      <c r="C316" s="185"/>
      <c r="D316" s="185"/>
    </row>
    <row r="317" spans="1:4" ht="15.6" x14ac:dyDescent="0.25">
      <c r="A317" s="185"/>
      <c r="B317" s="185"/>
      <c r="C317" s="185"/>
      <c r="D317" s="185"/>
    </row>
    <row r="318" spans="1:4" ht="15.6" x14ac:dyDescent="0.25">
      <c r="A318" s="185"/>
      <c r="B318" s="185"/>
      <c r="C318" s="185"/>
      <c r="D318" s="185"/>
    </row>
    <row r="319" spans="1:4" ht="15.6" x14ac:dyDescent="0.25">
      <c r="A319" s="185"/>
      <c r="B319" s="185"/>
      <c r="C319" s="185"/>
      <c r="D319" s="185"/>
    </row>
    <row r="320" spans="1:4" ht="15.6" x14ac:dyDescent="0.25">
      <c r="A320" s="185"/>
      <c r="B320" s="185"/>
      <c r="C320" s="185"/>
      <c r="D320" s="185"/>
    </row>
    <row r="321" spans="1:4" ht="15.6" x14ac:dyDescent="0.25">
      <c r="A321" s="185"/>
      <c r="B321" s="185"/>
      <c r="C321" s="185"/>
      <c r="D321" s="185"/>
    </row>
    <row r="322" spans="1:4" ht="15.6" x14ac:dyDescent="0.25">
      <c r="A322" s="185"/>
      <c r="B322" s="185"/>
      <c r="C322" s="185"/>
      <c r="D322" s="185"/>
    </row>
    <row r="323" spans="1:4" ht="15.6" x14ac:dyDescent="0.25">
      <c r="A323" s="185"/>
      <c r="B323" s="185"/>
      <c r="C323" s="185"/>
      <c r="D323" s="185"/>
    </row>
    <row r="324" spans="1:4" ht="15.6" x14ac:dyDescent="0.25">
      <c r="A324" s="185"/>
      <c r="B324" s="185"/>
      <c r="C324" s="185"/>
      <c r="D324" s="185"/>
    </row>
    <row r="325" spans="1:4" ht="15.6" x14ac:dyDescent="0.25">
      <c r="A325" s="185"/>
      <c r="B325" s="185"/>
      <c r="C325" s="185"/>
      <c r="D325" s="185"/>
    </row>
    <row r="326" spans="1:4" ht="15.6" x14ac:dyDescent="0.25">
      <c r="A326" s="185"/>
      <c r="B326" s="185"/>
      <c r="C326" s="185"/>
      <c r="D326" s="185"/>
    </row>
    <row r="327" spans="1:4" ht="15.6" x14ac:dyDescent="0.25">
      <c r="A327" s="185"/>
      <c r="B327" s="185"/>
      <c r="C327" s="185"/>
      <c r="D327" s="185"/>
    </row>
    <row r="328" spans="1:4" ht="15.6" x14ac:dyDescent="0.25">
      <c r="A328" s="185"/>
      <c r="B328" s="185"/>
      <c r="C328" s="185"/>
      <c r="D328" s="185"/>
    </row>
    <row r="329" spans="1:4" ht="15.6" x14ac:dyDescent="0.25">
      <c r="A329" s="185"/>
      <c r="B329" s="185"/>
      <c r="C329" s="185"/>
      <c r="D329" s="185"/>
    </row>
    <row r="330" spans="1:4" ht="15.6" x14ac:dyDescent="0.25">
      <c r="A330" s="185"/>
      <c r="B330" s="185"/>
      <c r="C330" s="185"/>
      <c r="D330" s="185"/>
    </row>
    <row r="331" spans="1:4" ht="15.6" x14ac:dyDescent="0.25">
      <c r="A331" s="185"/>
      <c r="B331" s="185"/>
      <c r="C331" s="185"/>
      <c r="D331" s="185"/>
    </row>
    <row r="332" spans="1:4" ht="15.6" x14ac:dyDescent="0.25">
      <c r="A332" s="185"/>
      <c r="B332" s="185"/>
      <c r="C332" s="185"/>
      <c r="D332" s="185"/>
    </row>
    <row r="333" spans="1:4" ht="15.6" x14ac:dyDescent="0.25">
      <c r="A333" s="185"/>
      <c r="B333" s="185"/>
      <c r="C333" s="185"/>
      <c r="D333" s="185"/>
    </row>
    <row r="334" spans="1:4" ht="15.6" x14ac:dyDescent="0.25">
      <c r="A334" s="185"/>
      <c r="B334" s="185"/>
      <c r="C334" s="185"/>
      <c r="D334" s="185"/>
    </row>
    <row r="335" spans="1:4" ht="15.6" x14ac:dyDescent="0.25">
      <c r="A335" s="185"/>
      <c r="B335" s="185"/>
      <c r="C335" s="185"/>
      <c r="D335" s="185"/>
    </row>
    <row r="336" spans="1:4" ht="15.6" x14ac:dyDescent="0.25">
      <c r="A336" s="185"/>
      <c r="B336" s="185"/>
      <c r="C336" s="185"/>
      <c r="D336" s="185"/>
    </row>
    <row r="337" spans="1:4" ht="15.6" x14ac:dyDescent="0.25">
      <c r="A337" s="185"/>
      <c r="B337" s="185"/>
      <c r="C337" s="185"/>
      <c r="D337" s="185"/>
    </row>
    <row r="338" spans="1:4" ht="15.6" x14ac:dyDescent="0.25">
      <c r="A338" s="185"/>
      <c r="B338" s="185"/>
      <c r="C338" s="185"/>
      <c r="D338" s="185"/>
    </row>
    <row r="339" spans="1:4" ht="15.6" x14ac:dyDescent="0.25">
      <c r="A339" s="185"/>
      <c r="B339" s="185"/>
      <c r="C339" s="185"/>
      <c r="D339" s="185"/>
    </row>
    <row r="340" spans="1:4" ht="15.6" x14ac:dyDescent="0.25">
      <c r="A340" s="185"/>
      <c r="B340" s="185"/>
      <c r="C340" s="185"/>
      <c r="D340" s="185"/>
    </row>
    <row r="341" spans="1:4" ht="15.6" x14ac:dyDescent="0.25">
      <c r="A341" s="185"/>
      <c r="B341" s="185"/>
      <c r="C341" s="185"/>
      <c r="D341" s="185"/>
    </row>
    <row r="342" spans="1:4" ht="15.6" x14ac:dyDescent="0.25">
      <c r="A342" s="185"/>
      <c r="B342" s="185"/>
      <c r="C342" s="185"/>
      <c r="D342" s="185"/>
    </row>
    <row r="343" spans="1:4" ht="15.6" x14ac:dyDescent="0.25">
      <c r="A343" s="185"/>
      <c r="B343" s="185"/>
      <c r="C343" s="185"/>
      <c r="D343" s="185"/>
    </row>
    <row r="344" spans="1:4" ht="15.6" x14ac:dyDescent="0.25">
      <c r="A344" s="185"/>
      <c r="B344" s="185"/>
      <c r="C344" s="185"/>
      <c r="D344" s="185"/>
    </row>
    <row r="345" spans="1:4" ht="15.6" x14ac:dyDescent="0.25">
      <c r="A345" s="185"/>
      <c r="B345" s="185"/>
      <c r="C345" s="185"/>
      <c r="D345" s="185"/>
    </row>
    <row r="346" spans="1:4" ht="15.6" x14ac:dyDescent="0.25">
      <c r="A346" s="185"/>
      <c r="B346" s="185"/>
      <c r="C346" s="185"/>
      <c r="D346" s="185"/>
    </row>
    <row r="347" spans="1:4" ht="15.6" x14ac:dyDescent="0.25">
      <c r="A347" s="185"/>
      <c r="B347" s="185"/>
      <c r="C347" s="185"/>
      <c r="D347" s="185"/>
    </row>
    <row r="348" spans="1:4" ht="15.6" x14ac:dyDescent="0.25">
      <c r="A348" s="185"/>
      <c r="B348" s="185"/>
      <c r="C348" s="185"/>
      <c r="D348" s="185"/>
    </row>
    <row r="349" spans="1:4" ht="15.6" x14ac:dyDescent="0.25">
      <c r="A349" s="185"/>
      <c r="B349" s="185"/>
      <c r="C349" s="185"/>
      <c r="D349" s="185"/>
    </row>
    <row r="350" spans="1:4" ht="15.6" x14ac:dyDescent="0.25">
      <c r="A350" s="185"/>
      <c r="B350" s="185"/>
      <c r="C350" s="185"/>
      <c r="D350" s="185"/>
    </row>
    <row r="351" spans="1:4" ht="15.6" x14ac:dyDescent="0.25">
      <c r="A351" s="185"/>
      <c r="B351" s="185"/>
      <c r="C351" s="185"/>
      <c r="D351" s="185"/>
    </row>
    <row r="352" spans="1:4" ht="15.6" x14ac:dyDescent="0.25">
      <c r="A352" s="185"/>
      <c r="B352" s="185"/>
      <c r="C352" s="185"/>
      <c r="D352" s="185"/>
    </row>
    <row r="353" spans="1:4" ht="15.6" x14ac:dyDescent="0.25">
      <c r="A353" s="185"/>
      <c r="B353" s="185"/>
      <c r="C353" s="185"/>
      <c r="D353" s="185"/>
    </row>
    <row r="354" spans="1:4" ht="15.6" x14ac:dyDescent="0.25">
      <c r="A354" s="185"/>
      <c r="B354" s="185"/>
      <c r="C354" s="185"/>
      <c r="D354" s="185"/>
    </row>
    <row r="355" spans="1:4" ht="15.6" x14ac:dyDescent="0.25">
      <c r="A355" s="185"/>
      <c r="B355" s="185"/>
      <c r="C355" s="185"/>
      <c r="D355" s="185"/>
    </row>
    <row r="356" spans="1:4" ht="15.6" x14ac:dyDescent="0.25">
      <c r="A356" s="185"/>
      <c r="B356" s="185"/>
      <c r="C356" s="185"/>
      <c r="D356" s="185"/>
    </row>
    <row r="357" spans="1:4" ht="15.6" x14ac:dyDescent="0.25">
      <c r="A357" s="185"/>
      <c r="B357" s="185"/>
      <c r="C357" s="185"/>
      <c r="D357" s="185"/>
    </row>
    <row r="358" spans="1:4" ht="15.6" x14ac:dyDescent="0.25">
      <c r="A358" s="185"/>
      <c r="B358" s="185"/>
      <c r="C358" s="185"/>
      <c r="D358" s="185"/>
    </row>
    <row r="359" spans="1:4" ht="15.6" x14ac:dyDescent="0.25">
      <c r="A359" s="185"/>
      <c r="B359" s="185"/>
      <c r="C359" s="185"/>
      <c r="D359" s="185"/>
    </row>
    <row r="360" spans="1:4" ht="15.6" x14ac:dyDescent="0.25">
      <c r="A360" s="185"/>
      <c r="B360" s="185"/>
      <c r="C360" s="185"/>
      <c r="D360" s="185"/>
    </row>
    <row r="361" spans="1:4" ht="15.6" x14ac:dyDescent="0.25">
      <c r="A361" s="185"/>
      <c r="B361" s="185"/>
      <c r="C361" s="185"/>
      <c r="D361" s="185"/>
    </row>
    <row r="362" spans="1:4" ht="15.6" x14ac:dyDescent="0.25">
      <c r="A362" s="185"/>
      <c r="B362" s="185"/>
      <c r="C362" s="185"/>
      <c r="D362" s="185"/>
    </row>
    <row r="363" spans="1:4" ht="15.6" x14ac:dyDescent="0.25">
      <c r="A363" s="185"/>
      <c r="B363" s="185"/>
      <c r="C363" s="185"/>
      <c r="D363" s="185"/>
    </row>
    <row r="364" spans="1:4" ht="15.6" x14ac:dyDescent="0.25">
      <c r="A364" s="185"/>
      <c r="B364" s="185"/>
      <c r="C364" s="185"/>
      <c r="D364" s="185"/>
    </row>
    <row r="365" spans="1:4" ht="15.6" x14ac:dyDescent="0.25">
      <c r="A365" s="185"/>
      <c r="B365" s="185"/>
      <c r="C365" s="185"/>
      <c r="D365" s="185"/>
    </row>
    <row r="366" spans="1:4" ht="15.6" x14ac:dyDescent="0.25">
      <c r="A366" s="185"/>
      <c r="B366" s="185"/>
      <c r="C366" s="185"/>
      <c r="D366" s="185"/>
    </row>
    <row r="367" spans="1:4" ht="15.6" x14ac:dyDescent="0.25">
      <c r="A367" s="185"/>
      <c r="B367" s="185"/>
      <c r="C367" s="185"/>
      <c r="D367" s="185"/>
    </row>
    <row r="368" spans="1:4" ht="15.6" x14ac:dyDescent="0.25">
      <c r="A368" s="185"/>
      <c r="B368" s="185"/>
      <c r="C368" s="185"/>
      <c r="D368" s="185"/>
    </row>
    <row r="369" spans="1:4" ht="15.6" x14ac:dyDescent="0.25">
      <c r="A369" s="185"/>
      <c r="B369" s="185"/>
      <c r="C369" s="185"/>
      <c r="D369" s="185"/>
    </row>
    <row r="370" spans="1:4" ht="15.6" x14ac:dyDescent="0.25">
      <c r="A370" s="185"/>
      <c r="B370" s="185"/>
      <c r="C370" s="185"/>
      <c r="D370" s="185"/>
    </row>
    <row r="371" spans="1:4" ht="15.6" x14ac:dyDescent="0.25">
      <c r="A371" s="185"/>
      <c r="B371" s="185"/>
      <c r="C371" s="185"/>
      <c r="D371" s="185"/>
    </row>
    <row r="372" spans="1:4" ht="15.6" x14ac:dyDescent="0.25">
      <c r="A372" s="185"/>
      <c r="B372" s="185"/>
      <c r="C372" s="185"/>
      <c r="D372" s="185"/>
    </row>
    <row r="373" spans="1:4" ht="15.6" x14ac:dyDescent="0.25">
      <c r="A373" s="185"/>
      <c r="B373" s="185"/>
      <c r="C373" s="185"/>
      <c r="D373" s="185"/>
    </row>
    <row r="374" spans="1:4" ht="15.6" x14ac:dyDescent="0.25">
      <c r="A374" s="185"/>
      <c r="B374" s="185"/>
      <c r="C374" s="185"/>
      <c r="D374" s="185"/>
    </row>
    <row r="375" spans="1:4" ht="15.6" x14ac:dyDescent="0.25">
      <c r="A375" s="185"/>
      <c r="B375" s="185"/>
      <c r="C375" s="185"/>
      <c r="D375" s="185"/>
    </row>
    <row r="376" spans="1:4" ht="15.6" x14ac:dyDescent="0.25">
      <c r="A376" s="185"/>
      <c r="B376" s="185"/>
      <c r="C376" s="185"/>
      <c r="D376" s="185"/>
    </row>
    <row r="377" spans="1:4" ht="15.6" x14ac:dyDescent="0.25">
      <c r="A377" s="185"/>
      <c r="B377" s="185"/>
      <c r="C377" s="185"/>
      <c r="D377" s="185"/>
    </row>
    <row r="378" spans="1:4" ht="15.6" x14ac:dyDescent="0.25">
      <c r="A378" s="185"/>
      <c r="B378" s="185"/>
      <c r="C378" s="185"/>
      <c r="D378" s="185"/>
    </row>
    <row r="379" spans="1:4" ht="15.6" x14ac:dyDescent="0.25">
      <c r="A379" s="185"/>
      <c r="B379" s="185"/>
      <c r="C379" s="185"/>
      <c r="D379" s="185"/>
    </row>
    <row r="380" spans="1:4" ht="15.6" x14ac:dyDescent="0.25">
      <c r="A380" s="185"/>
      <c r="B380" s="185"/>
      <c r="C380" s="185"/>
      <c r="D380" s="185"/>
    </row>
    <row r="381" spans="1:4" ht="15.6" x14ac:dyDescent="0.25">
      <c r="A381" s="185"/>
      <c r="B381" s="185"/>
      <c r="C381" s="185"/>
      <c r="D381" s="185"/>
    </row>
    <row r="382" spans="1:4" ht="15.6" x14ac:dyDescent="0.25">
      <c r="A382" s="185"/>
      <c r="B382" s="185"/>
      <c r="C382" s="185"/>
      <c r="D382" s="185"/>
    </row>
    <row r="383" spans="1:4" ht="15.6" x14ac:dyDescent="0.25">
      <c r="A383" s="185"/>
      <c r="B383" s="185"/>
      <c r="C383" s="185"/>
      <c r="D383" s="185"/>
    </row>
    <row r="384" spans="1:4" ht="15.6" x14ac:dyDescent="0.25">
      <c r="A384" s="185"/>
      <c r="B384" s="185"/>
      <c r="C384" s="185"/>
      <c r="D384" s="185"/>
    </row>
    <row r="385" spans="1:4" ht="15.6" x14ac:dyDescent="0.25">
      <c r="A385" s="185"/>
      <c r="B385" s="185"/>
      <c r="C385" s="185"/>
      <c r="D385" s="185"/>
    </row>
    <row r="386" spans="1:4" ht="15.6" x14ac:dyDescent="0.25">
      <c r="A386" s="185"/>
      <c r="B386" s="185"/>
      <c r="C386" s="185"/>
      <c r="D386" s="185"/>
    </row>
    <row r="387" spans="1:4" ht="15.6" x14ac:dyDescent="0.25">
      <c r="A387" s="185"/>
      <c r="B387" s="185"/>
      <c r="C387" s="185"/>
      <c r="D387" s="185"/>
    </row>
    <row r="388" spans="1:4" ht="15.6" x14ac:dyDescent="0.25">
      <c r="A388" s="185"/>
      <c r="B388" s="185"/>
      <c r="C388" s="185"/>
      <c r="D388" s="185"/>
    </row>
    <row r="389" spans="1:4" ht="15.6" x14ac:dyDescent="0.25">
      <c r="A389" s="185"/>
      <c r="B389" s="185"/>
      <c r="C389" s="185"/>
      <c r="D389" s="185"/>
    </row>
    <row r="390" spans="1:4" ht="15.6" x14ac:dyDescent="0.25">
      <c r="A390" s="185"/>
      <c r="B390" s="185"/>
      <c r="C390" s="185"/>
      <c r="D390" s="185"/>
    </row>
    <row r="391" spans="1:4" ht="15.6" x14ac:dyDescent="0.25">
      <c r="A391" s="185"/>
      <c r="B391" s="185"/>
      <c r="C391" s="185"/>
      <c r="D391" s="185"/>
    </row>
    <row r="392" spans="1:4" ht="15.6" x14ac:dyDescent="0.25">
      <c r="A392" s="185"/>
      <c r="B392" s="185"/>
      <c r="C392" s="185"/>
      <c r="D392" s="185"/>
    </row>
    <row r="393" spans="1:4" ht="15.6" x14ac:dyDescent="0.25">
      <c r="A393" s="185"/>
      <c r="B393" s="185"/>
      <c r="C393" s="185"/>
      <c r="D393" s="185"/>
    </row>
    <row r="394" spans="1:4" ht="15.6" x14ac:dyDescent="0.25">
      <c r="A394" s="185"/>
      <c r="B394" s="185"/>
      <c r="C394" s="185"/>
      <c r="D394" s="185"/>
    </row>
    <row r="395" spans="1:4" ht="15.6" x14ac:dyDescent="0.25">
      <c r="A395" s="185"/>
      <c r="B395" s="185"/>
      <c r="C395" s="185"/>
      <c r="D395" s="185"/>
    </row>
    <row r="396" spans="1:4" ht="15.6" x14ac:dyDescent="0.25">
      <c r="A396" s="185"/>
      <c r="B396" s="185"/>
      <c r="C396" s="185"/>
      <c r="D396" s="185"/>
    </row>
    <row r="397" spans="1:4" ht="15.6" x14ac:dyDescent="0.25">
      <c r="A397" s="185"/>
      <c r="B397" s="185"/>
      <c r="C397" s="185"/>
      <c r="D397" s="185"/>
    </row>
    <row r="398" spans="1:4" ht="15.6" x14ac:dyDescent="0.25">
      <c r="A398" s="185"/>
      <c r="B398" s="185"/>
      <c r="C398" s="185"/>
      <c r="D398" s="185"/>
    </row>
    <row r="399" spans="1:4" ht="15.6" x14ac:dyDescent="0.25">
      <c r="A399" s="185"/>
      <c r="B399" s="185"/>
      <c r="C399" s="185"/>
      <c r="D399" s="185"/>
    </row>
    <row r="400" spans="1:4" ht="15.6" x14ac:dyDescent="0.25">
      <c r="A400" s="185"/>
      <c r="B400" s="185"/>
      <c r="C400" s="185"/>
      <c r="D400" s="185"/>
    </row>
    <row r="401" spans="1:4" ht="15.6" x14ac:dyDescent="0.25">
      <c r="A401" s="185"/>
      <c r="B401" s="185"/>
      <c r="C401" s="185"/>
      <c r="D401" s="185"/>
    </row>
    <row r="402" spans="1:4" ht="15.6" x14ac:dyDescent="0.25">
      <c r="A402" s="185"/>
      <c r="B402" s="185"/>
      <c r="C402" s="185"/>
      <c r="D402" s="185"/>
    </row>
    <row r="403" spans="1:4" ht="15.6" x14ac:dyDescent="0.25">
      <c r="A403" s="185"/>
      <c r="B403" s="185"/>
      <c r="C403" s="185"/>
      <c r="D403" s="185"/>
    </row>
    <row r="404" spans="1:4" ht="15.6" x14ac:dyDescent="0.25">
      <c r="A404" s="185"/>
      <c r="B404" s="185"/>
      <c r="C404" s="185"/>
      <c r="D404" s="185"/>
    </row>
    <row r="405" spans="1:4" ht="15.6" x14ac:dyDescent="0.25">
      <c r="A405" s="185"/>
      <c r="B405" s="185"/>
      <c r="C405" s="185"/>
      <c r="D405" s="185"/>
    </row>
    <row r="406" spans="1:4" ht="15.6" x14ac:dyDescent="0.25">
      <c r="A406" s="185"/>
      <c r="B406" s="185"/>
      <c r="C406" s="185"/>
      <c r="D406" s="185"/>
    </row>
    <row r="407" spans="1:4" ht="15.6" x14ac:dyDescent="0.25">
      <c r="A407" s="185"/>
      <c r="B407" s="185"/>
      <c r="C407" s="185"/>
      <c r="D407" s="185"/>
    </row>
    <row r="408" spans="1:4" ht="15.6" x14ac:dyDescent="0.25">
      <c r="A408" s="185"/>
      <c r="B408" s="185"/>
      <c r="C408" s="185"/>
      <c r="D408" s="185"/>
    </row>
    <row r="409" spans="1:4" ht="15.6" x14ac:dyDescent="0.25">
      <c r="A409" s="185"/>
      <c r="B409" s="185"/>
      <c r="C409" s="185"/>
      <c r="D409" s="185"/>
    </row>
    <row r="410" spans="1:4" ht="15.6" x14ac:dyDescent="0.25">
      <c r="A410" s="185"/>
      <c r="B410" s="185"/>
      <c r="C410" s="185"/>
      <c r="D410" s="185"/>
    </row>
    <row r="411" spans="1:4" ht="15.6" x14ac:dyDescent="0.25">
      <c r="A411" s="185"/>
      <c r="B411" s="185"/>
      <c r="C411" s="185"/>
      <c r="D411" s="185"/>
    </row>
    <row r="412" spans="1:4" ht="15.6" x14ac:dyDescent="0.25">
      <c r="A412" s="185"/>
      <c r="B412" s="185"/>
      <c r="C412" s="185"/>
      <c r="D412" s="185"/>
    </row>
    <row r="413" spans="1:4" ht="15.6" x14ac:dyDescent="0.25">
      <c r="A413" s="185"/>
      <c r="B413" s="185"/>
      <c r="C413" s="185"/>
      <c r="D413" s="185"/>
    </row>
    <row r="414" spans="1:4" ht="15.6" x14ac:dyDescent="0.25">
      <c r="A414" s="185"/>
      <c r="B414" s="185"/>
      <c r="C414" s="185"/>
      <c r="D414" s="185"/>
    </row>
    <row r="415" spans="1:4" ht="15.6" x14ac:dyDescent="0.25">
      <c r="A415" s="185"/>
      <c r="B415" s="185"/>
      <c r="C415" s="185"/>
      <c r="D415" s="185"/>
    </row>
    <row r="416" spans="1:4" ht="15.6" x14ac:dyDescent="0.25">
      <c r="A416" s="185"/>
      <c r="B416" s="185"/>
      <c r="C416" s="185"/>
      <c r="D416" s="185"/>
    </row>
    <row r="417" spans="1:4" ht="15.6" x14ac:dyDescent="0.25">
      <c r="A417" s="185"/>
      <c r="B417" s="185"/>
      <c r="C417" s="185"/>
      <c r="D417" s="185"/>
    </row>
    <row r="418" spans="1:4" ht="15.6" x14ac:dyDescent="0.25">
      <c r="A418" s="185"/>
      <c r="B418" s="185"/>
      <c r="C418" s="185"/>
      <c r="D418" s="185"/>
    </row>
    <row r="419" spans="1:4" ht="15.6" x14ac:dyDescent="0.25">
      <c r="A419" s="185"/>
      <c r="B419" s="185"/>
      <c r="C419" s="185"/>
      <c r="D419" s="185"/>
    </row>
    <row r="420" spans="1:4" ht="15.6" x14ac:dyDescent="0.25">
      <c r="A420" s="185"/>
      <c r="B420" s="185"/>
      <c r="C420" s="185"/>
      <c r="D420" s="185"/>
    </row>
    <row r="421" spans="1:4" ht="15.6" x14ac:dyDescent="0.25">
      <c r="A421" s="185"/>
      <c r="B421" s="185"/>
      <c r="C421" s="185"/>
      <c r="D421" s="185"/>
    </row>
    <row r="422" spans="1:4" ht="15.6" x14ac:dyDescent="0.25">
      <c r="A422" s="185"/>
      <c r="B422" s="185"/>
      <c r="C422" s="185"/>
      <c r="D422" s="185"/>
    </row>
    <row r="423" spans="1:4" ht="15.6" x14ac:dyDescent="0.25">
      <c r="A423" s="185"/>
      <c r="B423" s="185"/>
      <c r="C423" s="185"/>
      <c r="D423" s="185"/>
    </row>
    <row r="424" spans="1:4" ht="15.6" x14ac:dyDescent="0.25">
      <c r="A424" s="185"/>
      <c r="B424" s="185"/>
      <c r="C424" s="185"/>
      <c r="D424" s="185"/>
    </row>
    <row r="425" spans="1:4" ht="15.6" x14ac:dyDescent="0.25">
      <c r="A425" s="185"/>
      <c r="B425" s="185"/>
      <c r="C425" s="185"/>
      <c r="D425" s="185"/>
    </row>
    <row r="426" spans="1:4" ht="15.6" x14ac:dyDescent="0.25">
      <c r="A426" s="185"/>
      <c r="B426" s="185"/>
      <c r="C426" s="185"/>
      <c r="D426" s="185"/>
    </row>
    <row r="427" spans="1:4" ht="15.6" x14ac:dyDescent="0.25">
      <c r="A427" s="185"/>
      <c r="B427" s="185"/>
      <c r="C427" s="185"/>
      <c r="D427" s="185"/>
    </row>
    <row r="428" spans="1:4" ht="15.6" x14ac:dyDescent="0.25">
      <c r="A428" s="185"/>
      <c r="B428" s="185"/>
      <c r="C428" s="185"/>
      <c r="D428" s="185"/>
    </row>
    <row r="429" spans="1:4" ht="15.6" x14ac:dyDescent="0.25">
      <c r="A429" s="185"/>
      <c r="B429" s="185"/>
      <c r="C429" s="185"/>
      <c r="D429" s="185"/>
    </row>
    <row r="430" spans="1:4" ht="15.6" x14ac:dyDescent="0.25">
      <c r="A430" s="185"/>
      <c r="B430" s="185"/>
      <c r="C430" s="185"/>
      <c r="D430" s="185"/>
    </row>
    <row r="431" spans="1:4" ht="15.6" x14ac:dyDescent="0.25">
      <c r="A431" s="185"/>
      <c r="B431" s="185"/>
      <c r="C431" s="185"/>
      <c r="D431" s="185"/>
    </row>
    <row r="432" spans="1:4" ht="15.6" x14ac:dyDescent="0.25">
      <c r="A432" s="185"/>
      <c r="B432" s="185"/>
      <c r="C432" s="185"/>
      <c r="D432" s="185"/>
    </row>
    <row r="433" spans="1:4" ht="15.6" x14ac:dyDescent="0.25">
      <c r="A433" s="185"/>
      <c r="B433" s="185"/>
      <c r="C433" s="185"/>
      <c r="D433" s="185"/>
    </row>
    <row r="434" spans="1:4" ht="15.6" x14ac:dyDescent="0.25">
      <c r="A434" s="185"/>
      <c r="B434" s="185"/>
      <c r="C434" s="185"/>
      <c r="D434" s="185"/>
    </row>
    <row r="435" spans="1:4" ht="15.6" x14ac:dyDescent="0.25">
      <c r="A435" s="185"/>
      <c r="B435" s="185"/>
      <c r="C435" s="185"/>
      <c r="D435" s="185"/>
    </row>
    <row r="436" spans="1:4" ht="15.6" x14ac:dyDescent="0.25">
      <c r="A436" s="185"/>
      <c r="B436" s="185"/>
      <c r="C436" s="185"/>
      <c r="D436" s="185"/>
    </row>
    <row r="437" spans="1:4" ht="15.6" x14ac:dyDescent="0.25">
      <c r="A437" s="185"/>
      <c r="B437" s="185"/>
      <c r="C437" s="185"/>
      <c r="D437" s="185"/>
    </row>
    <row r="438" spans="1:4" ht="15.6" x14ac:dyDescent="0.25">
      <c r="A438" s="185"/>
      <c r="B438" s="185"/>
      <c r="C438" s="185"/>
      <c r="D438" s="185"/>
    </row>
    <row r="439" spans="1:4" ht="15.6" x14ac:dyDescent="0.25">
      <c r="A439" s="185"/>
      <c r="B439" s="185"/>
      <c r="C439" s="185"/>
      <c r="D439" s="185"/>
    </row>
    <row r="440" spans="1:4" ht="15.6" x14ac:dyDescent="0.25">
      <c r="A440" s="185"/>
      <c r="B440" s="185"/>
      <c r="C440" s="185"/>
      <c r="D440" s="185"/>
    </row>
    <row r="441" spans="1:4" ht="15.6" x14ac:dyDescent="0.25">
      <c r="A441" s="185"/>
      <c r="B441" s="185"/>
      <c r="C441" s="185"/>
      <c r="D441" s="185"/>
    </row>
    <row r="442" spans="1:4" ht="15.6" x14ac:dyDescent="0.25">
      <c r="A442" s="185"/>
      <c r="B442" s="185"/>
      <c r="C442" s="185"/>
      <c r="D442" s="185"/>
    </row>
    <row r="443" spans="1:4" ht="15.6" x14ac:dyDescent="0.25">
      <c r="A443" s="185"/>
      <c r="B443" s="185"/>
      <c r="C443" s="185"/>
      <c r="D443" s="185"/>
    </row>
    <row r="444" spans="1:4" ht="15.6" x14ac:dyDescent="0.25">
      <c r="A444" s="185"/>
      <c r="B444" s="185"/>
      <c r="C444" s="185"/>
      <c r="D444" s="185"/>
    </row>
    <row r="445" spans="1:4" ht="15.6" x14ac:dyDescent="0.25">
      <c r="A445" s="185"/>
      <c r="B445" s="185"/>
      <c r="C445" s="185"/>
      <c r="D445" s="185"/>
    </row>
    <row r="446" spans="1:4" ht="15.6" x14ac:dyDescent="0.25">
      <c r="A446" s="185"/>
      <c r="B446" s="185"/>
      <c r="C446" s="185"/>
      <c r="D446" s="185"/>
    </row>
    <row r="447" spans="1:4" ht="15.6" x14ac:dyDescent="0.25">
      <c r="A447" s="185"/>
      <c r="B447" s="185"/>
      <c r="C447" s="185"/>
      <c r="D447" s="185"/>
    </row>
    <row r="448" spans="1:4" ht="15.6" x14ac:dyDescent="0.25">
      <c r="A448" s="185"/>
      <c r="B448" s="185"/>
      <c r="C448" s="185"/>
      <c r="D448" s="185"/>
    </row>
    <row r="449" spans="1:4" ht="15.6" x14ac:dyDescent="0.25">
      <c r="A449" s="185"/>
      <c r="B449" s="185"/>
      <c r="C449" s="185"/>
      <c r="D449" s="185"/>
    </row>
    <row r="450" spans="1:4" ht="15.6" x14ac:dyDescent="0.25">
      <c r="A450" s="185"/>
      <c r="B450" s="185"/>
      <c r="C450" s="185"/>
      <c r="D450" s="185"/>
    </row>
    <row r="451" spans="1:4" ht="15.6" x14ac:dyDescent="0.25">
      <c r="A451" s="185"/>
      <c r="B451" s="185"/>
      <c r="C451" s="185"/>
      <c r="D451" s="185"/>
    </row>
    <row r="452" spans="1:4" ht="15.6" x14ac:dyDescent="0.25">
      <c r="A452" s="185"/>
      <c r="B452" s="185"/>
      <c r="C452" s="185"/>
      <c r="D452" s="185"/>
    </row>
    <row r="453" spans="1:4" ht="15.6" x14ac:dyDescent="0.25">
      <c r="A453" s="185"/>
      <c r="B453" s="185"/>
      <c r="C453" s="185"/>
      <c r="D453" s="185"/>
    </row>
    <row r="454" spans="1:4" ht="15.6" x14ac:dyDescent="0.25">
      <c r="A454" s="185"/>
      <c r="B454" s="185"/>
      <c r="C454" s="185"/>
      <c r="D454" s="185"/>
    </row>
    <row r="455" spans="1:4" ht="15.6" x14ac:dyDescent="0.25">
      <c r="A455" s="185"/>
      <c r="B455" s="185"/>
      <c r="C455" s="185"/>
      <c r="D455" s="185"/>
    </row>
    <row r="456" spans="1:4" ht="15.6" x14ac:dyDescent="0.25">
      <c r="A456" s="185"/>
      <c r="B456" s="185"/>
      <c r="C456" s="185"/>
      <c r="D456" s="185"/>
    </row>
    <row r="457" spans="1:4" ht="15.6" x14ac:dyDescent="0.25">
      <c r="A457" s="185"/>
      <c r="B457" s="185"/>
      <c r="C457" s="185"/>
      <c r="D457" s="185"/>
    </row>
    <row r="458" spans="1:4" ht="15.6" x14ac:dyDescent="0.25">
      <c r="A458" s="185"/>
      <c r="B458" s="185"/>
      <c r="C458" s="185"/>
      <c r="D458" s="185"/>
    </row>
    <row r="459" spans="1:4" ht="15.6" x14ac:dyDescent="0.25">
      <c r="A459" s="185"/>
      <c r="B459" s="185"/>
      <c r="C459" s="185"/>
      <c r="D459" s="185"/>
    </row>
    <row r="460" spans="1:4" ht="15.6" x14ac:dyDescent="0.25">
      <c r="A460" s="185"/>
      <c r="B460" s="185"/>
      <c r="C460" s="185"/>
      <c r="D460" s="185"/>
    </row>
    <row r="461" spans="1:4" ht="15.6" x14ac:dyDescent="0.25">
      <c r="A461" s="185"/>
      <c r="B461" s="185"/>
      <c r="C461" s="185"/>
      <c r="D461" s="185"/>
    </row>
    <row r="462" spans="1:4" ht="15.6" x14ac:dyDescent="0.25">
      <c r="A462" s="185"/>
      <c r="B462" s="185"/>
      <c r="C462" s="185"/>
      <c r="D462" s="185"/>
    </row>
    <row r="463" spans="1:4" ht="15.6" x14ac:dyDescent="0.25">
      <c r="A463" s="185"/>
      <c r="B463" s="185"/>
      <c r="C463" s="185"/>
      <c r="D463" s="185"/>
    </row>
    <row r="464" spans="1:4" ht="15.6" x14ac:dyDescent="0.25">
      <c r="A464" s="185"/>
      <c r="B464" s="185"/>
      <c r="C464" s="185"/>
      <c r="D464" s="185"/>
    </row>
    <row r="465" spans="1:4" ht="15.6" x14ac:dyDescent="0.25">
      <c r="A465" s="185"/>
      <c r="B465" s="185"/>
      <c r="C465" s="185"/>
      <c r="D465" s="185"/>
    </row>
    <row r="466" spans="1:4" ht="15.6" x14ac:dyDescent="0.25">
      <c r="A466" s="185"/>
      <c r="B466" s="185"/>
      <c r="C466" s="185"/>
      <c r="D466" s="185"/>
    </row>
    <row r="467" spans="1:4" ht="15.6" x14ac:dyDescent="0.25">
      <c r="A467" s="185"/>
      <c r="B467" s="185"/>
      <c r="C467" s="185"/>
      <c r="D467" s="185"/>
    </row>
    <row r="468" spans="1:4" ht="15.6" x14ac:dyDescent="0.25">
      <c r="A468" s="185"/>
      <c r="B468" s="185"/>
      <c r="C468" s="185"/>
      <c r="D468" s="185"/>
    </row>
    <row r="469" spans="1:4" ht="15.6" x14ac:dyDescent="0.25">
      <c r="A469" s="185"/>
      <c r="B469" s="185"/>
      <c r="C469" s="185"/>
      <c r="D469" s="185"/>
    </row>
    <row r="470" spans="1:4" ht="15.6" x14ac:dyDescent="0.25">
      <c r="A470" s="185"/>
      <c r="B470" s="185"/>
      <c r="C470" s="185"/>
      <c r="D470" s="185"/>
    </row>
    <row r="471" spans="1:4" ht="15.6" x14ac:dyDescent="0.25">
      <c r="A471" s="185"/>
      <c r="B471" s="185"/>
      <c r="C471" s="185"/>
      <c r="D471" s="185"/>
    </row>
    <row r="472" spans="1:4" ht="15.6" x14ac:dyDescent="0.25">
      <c r="A472" s="185"/>
      <c r="B472" s="185"/>
      <c r="C472" s="185"/>
      <c r="D472" s="185"/>
    </row>
    <row r="473" spans="1:4" ht="15.6" x14ac:dyDescent="0.25">
      <c r="A473" s="185"/>
      <c r="B473" s="185"/>
      <c r="C473" s="185"/>
      <c r="D473" s="185"/>
    </row>
    <row r="474" spans="1:4" ht="15.6" x14ac:dyDescent="0.25">
      <c r="A474" s="185"/>
      <c r="B474" s="185"/>
      <c r="C474" s="185"/>
      <c r="D474" s="185"/>
    </row>
    <row r="475" spans="1:4" ht="15.6" x14ac:dyDescent="0.25">
      <c r="A475" s="185"/>
      <c r="B475" s="185"/>
      <c r="C475" s="185"/>
      <c r="D475" s="185"/>
    </row>
    <row r="476" spans="1:4" ht="15.6" x14ac:dyDescent="0.25">
      <c r="A476" s="185"/>
      <c r="B476" s="185"/>
      <c r="C476" s="185"/>
      <c r="D476" s="185"/>
    </row>
    <row r="477" spans="1:4" ht="15.6" x14ac:dyDescent="0.25">
      <c r="A477" s="185"/>
      <c r="B477" s="185"/>
      <c r="C477" s="185"/>
      <c r="D477" s="185"/>
    </row>
    <row r="478" spans="1:4" ht="15.6" x14ac:dyDescent="0.25">
      <c r="A478" s="185"/>
      <c r="B478" s="185"/>
      <c r="C478" s="185"/>
      <c r="D478" s="185"/>
    </row>
    <row r="479" spans="1:4" ht="15.6" x14ac:dyDescent="0.25">
      <c r="A479" s="185"/>
      <c r="B479" s="185"/>
      <c r="C479" s="185"/>
      <c r="D479" s="185"/>
    </row>
    <row r="480" spans="1:4" ht="15.6" x14ac:dyDescent="0.25">
      <c r="A480" s="185"/>
      <c r="B480" s="185"/>
      <c r="C480" s="185"/>
      <c r="D480" s="185"/>
    </row>
    <row r="481" spans="1:4" ht="15.6" x14ac:dyDescent="0.25">
      <c r="A481" s="185"/>
      <c r="B481" s="185"/>
      <c r="C481" s="185"/>
      <c r="D481" s="185"/>
    </row>
    <row r="482" spans="1:4" ht="15.6" x14ac:dyDescent="0.25">
      <c r="A482" s="185"/>
      <c r="B482" s="185"/>
      <c r="C482" s="185"/>
      <c r="D482" s="185"/>
    </row>
    <row r="483" spans="1:4" ht="15.6" x14ac:dyDescent="0.25">
      <c r="A483" s="185"/>
      <c r="B483" s="185"/>
      <c r="C483" s="185"/>
      <c r="D483" s="185"/>
    </row>
    <row r="484" spans="1:4" ht="15.6" x14ac:dyDescent="0.25">
      <c r="A484" s="185"/>
      <c r="B484" s="185"/>
      <c r="C484" s="185"/>
      <c r="D484" s="185"/>
    </row>
    <row r="485" spans="1:4" ht="15.6" x14ac:dyDescent="0.25">
      <c r="A485" s="185"/>
      <c r="B485" s="185"/>
      <c r="C485" s="185"/>
      <c r="D485" s="185"/>
    </row>
    <row r="486" spans="1:4" ht="15.6" x14ac:dyDescent="0.25">
      <c r="A486" s="185"/>
      <c r="B486" s="185"/>
      <c r="C486" s="185"/>
      <c r="D486" s="185"/>
    </row>
    <row r="487" spans="1:4" ht="15.6" x14ac:dyDescent="0.25">
      <c r="A487" s="185"/>
      <c r="B487" s="185"/>
      <c r="C487" s="185"/>
      <c r="D487" s="185"/>
    </row>
    <row r="488" spans="1:4" ht="15.6" x14ac:dyDescent="0.25">
      <c r="A488" s="185"/>
      <c r="B488" s="185"/>
      <c r="C488" s="185"/>
      <c r="D488" s="185"/>
    </row>
    <row r="489" spans="1:4" ht="15.6" x14ac:dyDescent="0.25">
      <c r="A489" s="185"/>
      <c r="B489" s="185"/>
      <c r="C489" s="185"/>
      <c r="D489" s="185"/>
    </row>
    <row r="490" spans="1:4" ht="15.6" x14ac:dyDescent="0.25">
      <c r="A490" s="185"/>
      <c r="B490" s="185"/>
      <c r="C490" s="185"/>
      <c r="D490" s="185"/>
    </row>
    <row r="491" spans="1:4" ht="15.6" x14ac:dyDescent="0.25">
      <c r="A491" s="185"/>
      <c r="B491" s="185"/>
      <c r="C491" s="185"/>
      <c r="D491" s="185"/>
    </row>
    <row r="492" spans="1:4" ht="15.6" x14ac:dyDescent="0.25">
      <c r="A492" s="185"/>
      <c r="B492" s="185"/>
      <c r="C492" s="185"/>
      <c r="D492" s="185"/>
    </row>
    <row r="493" spans="1:4" ht="15.6" x14ac:dyDescent="0.25">
      <c r="A493" s="185"/>
      <c r="B493" s="185"/>
      <c r="C493" s="185"/>
      <c r="D493" s="185"/>
    </row>
    <row r="494" spans="1:4" ht="15.6" x14ac:dyDescent="0.25">
      <c r="A494" s="185"/>
      <c r="B494" s="185"/>
      <c r="C494" s="185"/>
      <c r="D494" s="185"/>
    </row>
    <row r="495" spans="1:4" ht="15.6" x14ac:dyDescent="0.25">
      <c r="A495" s="185"/>
      <c r="B495" s="185"/>
      <c r="C495" s="185"/>
      <c r="D495" s="185"/>
    </row>
    <row r="496" spans="1:4" ht="15.6" x14ac:dyDescent="0.25">
      <c r="A496" s="185"/>
      <c r="B496" s="185"/>
      <c r="C496" s="185"/>
      <c r="D496" s="185"/>
    </row>
    <row r="497" spans="1:4" ht="15.6" x14ac:dyDescent="0.25">
      <c r="A497" s="185"/>
      <c r="B497" s="185"/>
      <c r="C497" s="185"/>
      <c r="D497" s="185"/>
    </row>
    <row r="498" spans="1:4" ht="15.6" x14ac:dyDescent="0.25">
      <c r="A498" s="185"/>
      <c r="B498" s="185"/>
      <c r="C498" s="185"/>
      <c r="D498" s="185"/>
    </row>
    <row r="499" spans="1:4" ht="15.6" x14ac:dyDescent="0.25">
      <c r="A499" s="185"/>
      <c r="B499" s="185"/>
      <c r="C499" s="185"/>
      <c r="D499" s="185"/>
    </row>
    <row r="500" spans="1:4" ht="15.6" x14ac:dyDescent="0.25">
      <c r="A500" s="185"/>
      <c r="B500" s="185"/>
      <c r="C500" s="185"/>
      <c r="D500" s="185"/>
    </row>
    <row r="501" spans="1:4" ht="15.6" x14ac:dyDescent="0.25">
      <c r="A501" s="185"/>
      <c r="B501" s="185"/>
      <c r="C501" s="185"/>
      <c r="D501" s="185"/>
    </row>
    <row r="502" spans="1:4" ht="15.6" x14ac:dyDescent="0.25">
      <c r="A502" s="185"/>
      <c r="B502" s="185"/>
      <c r="C502" s="185"/>
      <c r="D502" s="185"/>
    </row>
    <row r="503" spans="1:4" ht="15.6" x14ac:dyDescent="0.25">
      <c r="A503" s="185"/>
      <c r="B503" s="185"/>
      <c r="C503" s="185"/>
      <c r="D503" s="185"/>
    </row>
    <row r="504" spans="1:4" ht="15.6" x14ac:dyDescent="0.25">
      <c r="A504" s="185"/>
      <c r="B504" s="185"/>
      <c r="C504" s="185"/>
      <c r="D504" s="185"/>
    </row>
    <row r="505" spans="1:4" ht="15.6" x14ac:dyDescent="0.25">
      <c r="A505" s="185"/>
      <c r="B505" s="185"/>
      <c r="C505" s="185"/>
      <c r="D505" s="185"/>
    </row>
    <row r="506" spans="1:4" ht="15.6" x14ac:dyDescent="0.25">
      <c r="A506" s="185"/>
      <c r="B506" s="185"/>
      <c r="C506" s="185"/>
      <c r="D506" s="185"/>
    </row>
    <row r="507" spans="1:4" ht="15.6" x14ac:dyDescent="0.25">
      <c r="A507" s="185"/>
      <c r="B507" s="185"/>
      <c r="C507" s="185"/>
      <c r="D507" s="185"/>
    </row>
    <row r="508" spans="1:4" ht="15.6" x14ac:dyDescent="0.25">
      <c r="A508" s="185"/>
      <c r="B508" s="185"/>
      <c r="C508" s="185"/>
      <c r="D508" s="185"/>
    </row>
    <row r="509" spans="1:4" ht="15.6" x14ac:dyDescent="0.25">
      <c r="A509" s="185"/>
      <c r="B509" s="185"/>
      <c r="C509" s="185"/>
      <c r="D509" s="185"/>
    </row>
    <row r="510" spans="1:4" ht="15.6" x14ac:dyDescent="0.25">
      <c r="A510" s="185"/>
      <c r="B510" s="185"/>
      <c r="C510" s="185"/>
      <c r="D510" s="185"/>
    </row>
    <row r="511" spans="1:4" ht="15.6" x14ac:dyDescent="0.25">
      <c r="A511" s="185"/>
      <c r="B511" s="185"/>
      <c r="C511" s="185"/>
      <c r="D511" s="185"/>
    </row>
    <row r="512" spans="1:4" ht="15.6" x14ac:dyDescent="0.25">
      <c r="A512" s="185"/>
      <c r="B512" s="185"/>
      <c r="C512" s="185"/>
      <c r="D512" s="185"/>
    </row>
    <row r="513" spans="1:4" ht="15.6" x14ac:dyDescent="0.25">
      <c r="A513" s="185"/>
      <c r="B513" s="185"/>
      <c r="C513" s="185"/>
      <c r="D513" s="185"/>
    </row>
    <row r="514" spans="1:4" ht="15.6" x14ac:dyDescent="0.25">
      <c r="A514" s="185"/>
      <c r="B514" s="185"/>
      <c r="C514" s="185"/>
      <c r="D514" s="185"/>
    </row>
    <row r="515" spans="1:4" ht="15.6" x14ac:dyDescent="0.25">
      <c r="A515" s="185"/>
      <c r="B515" s="185"/>
      <c r="C515" s="185"/>
      <c r="D515" s="185"/>
    </row>
    <row r="516" spans="1:4" ht="15.6" x14ac:dyDescent="0.25">
      <c r="A516" s="185"/>
      <c r="B516" s="185"/>
      <c r="C516" s="185"/>
      <c r="D516" s="185"/>
    </row>
    <row r="517" spans="1:4" ht="15.6" x14ac:dyDescent="0.25">
      <c r="A517" s="185"/>
      <c r="B517" s="185"/>
      <c r="C517" s="185"/>
      <c r="D517" s="185"/>
    </row>
    <row r="518" spans="1:4" ht="15.6" x14ac:dyDescent="0.25">
      <c r="A518" s="185"/>
      <c r="B518" s="185"/>
      <c r="C518" s="185"/>
      <c r="D518" s="185"/>
    </row>
    <row r="519" spans="1:4" ht="15.6" x14ac:dyDescent="0.25">
      <c r="A519" s="185"/>
      <c r="B519" s="185"/>
      <c r="C519" s="185"/>
      <c r="D519" s="185"/>
    </row>
    <row r="520" spans="1:4" ht="15.6" x14ac:dyDescent="0.25">
      <c r="A520" s="185"/>
      <c r="B520" s="185"/>
      <c r="C520" s="185"/>
      <c r="D520" s="185"/>
    </row>
    <row r="521" spans="1:4" ht="15.6" x14ac:dyDescent="0.25">
      <c r="A521" s="185"/>
      <c r="B521" s="185"/>
      <c r="C521" s="185"/>
      <c r="D521" s="185"/>
    </row>
    <row r="522" spans="1:4" ht="15.6" x14ac:dyDescent="0.25">
      <c r="A522" s="185"/>
      <c r="B522" s="185"/>
      <c r="C522" s="185"/>
      <c r="D522" s="185"/>
    </row>
    <row r="523" spans="1:4" ht="15.6" x14ac:dyDescent="0.25">
      <c r="A523" s="185"/>
      <c r="B523" s="185"/>
      <c r="C523" s="185"/>
      <c r="D523" s="185"/>
    </row>
    <row r="524" spans="1:4" ht="15.6" x14ac:dyDescent="0.25">
      <c r="A524" s="185"/>
      <c r="B524" s="185"/>
      <c r="C524" s="185"/>
      <c r="D524" s="185"/>
    </row>
    <row r="525" spans="1:4" ht="15.6" x14ac:dyDescent="0.25">
      <c r="A525" s="185"/>
      <c r="B525" s="185"/>
      <c r="C525" s="185"/>
      <c r="D525" s="185"/>
    </row>
    <row r="526" spans="1:4" ht="15.6" x14ac:dyDescent="0.25">
      <c r="A526" s="185"/>
      <c r="B526" s="185"/>
      <c r="C526" s="185"/>
      <c r="D526" s="185"/>
    </row>
    <row r="527" spans="1:4" ht="15.6" x14ac:dyDescent="0.25">
      <c r="A527" s="185"/>
      <c r="B527" s="185"/>
      <c r="C527" s="185"/>
      <c r="D527" s="185"/>
    </row>
    <row r="528" spans="1:4" ht="15.6" x14ac:dyDescent="0.25">
      <c r="A528" s="185"/>
      <c r="B528" s="185"/>
      <c r="C528" s="185"/>
      <c r="D528" s="185"/>
    </row>
    <row r="529" spans="1:4" ht="15.6" x14ac:dyDescent="0.25">
      <c r="A529" s="185"/>
      <c r="B529" s="185"/>
      <c r="C529" s="185"/>
      <c r="D529" s="185"/>
    </row>
    <row r="530" spans="1:4" ht="15.6" x14ac:dyDescent="0.25">
      <c r="A530" s="185"/>
      <c r="B530" s="185"/>
      <c r="C530" s="185"/>
      <c r="D530" s="185"/>
    </row>
    <row r="531" spans="1:4" ht="15.6" x14ac:dyDescent="0.25">
      <c r="A531" s="185"/>
      <c r="B531" s="185"/>
      <c r="C531" s="185"/>
      <c r="D531" s="185"/>
    </row>
    <row r="532" spans="1:4" ht="15.6" x14ac:dyDescent="0.25">
      <c r="A532" s="185"/>
      <c r="B532" s="185"/>
      <c r="C532" s="185"/>
      <c r="D532" s="185"/>
    </row>
    <row r="533" spans="1:4" ht="15.6" x14ac:dyDescent="0.25">
      <c r="A533" s="185"/>
      <c r="B533" s="185"/>
      <c r="C533" s="185"/>
      <c r="D533" s="185"/>
    </row>
    <row r="534" spans="1:4" ht="15.6" x14ac:dyDescent="0.25">
      <c r="A534" s="185"/>
      <c r="B534" s="185"/>
      <c r="C534" s="185"/>
      <c r="D534" s="185"/>
    </row>
    <row r="535" spans="1:4" ht="15.6" x14ac:dyDescent="0.25">
      <c r="A535" s="185"/>
      <c r="B535" s="185"/>
      <c r="C535" s="185"/>
      <c r="D535" s="185"/>
    </row>
    <row r="536" spans="1:4" ht="15.6" x14ac:dyDescent="0.25">
      <c r="A536" s="185"/>
      <c r="B536" s="185"/>
      <c r="C536" s="185"/>
      <c r="D536" s="185"/>
    </row>
    <row r="537" spans="1:4" ht="15.6" x14ac:dyDescent="0.25">
      <c r="A537" s="185"/>
      <c r="B537" s="185"/>
      <c r="C537" s="185"/>
      <c r="D537" s="185"/>
    </row>
    <row r="538" spans="1:4" ht="15.6" x14ac:dyDescent="0.25">
      <c r="A538" s="185"/>
      <c r="B538" s="185"/>
      <c r="C538" s="185"/>
      <c r="D538" s="185"/>
    </row>
    <row r="539" spans="1:4" ht="15.6" x14ac:dyDescent="0.25">
      <c r="A539" s="185"/>
      <c r="B539" s="185"/>
      <c r="C539" s="185"/>
      <c r="D539" s="185"/>
    </row>
    <row r="540" spans="1:4" ht="15.6" x14ac:dyDescent="0.25">
      <c r="A540" s="185"/>
      <c r="B540" s="185"/>
      <c r="C540" s="185"/>
      <c r="D540" s="185"/>
    </row>
    <row r="541" spans="1:4" ht="15.6" x14ac:dyDescent="0.25">
      <c r="A541" s="185"/>
      <c r="B541" s="185"/>
      <c r="C541" s="185"/>
      <c r="D541" s="185"/>
    </row>
    <row r="542" spans="1:4" ht="15.6" x14ac:dyDescent="0.25">
      <c r="A542" s="185"/>
      <c r="B542" s="185"/>
      <c r="C542" s="185"/>
      <c r="D542" s="185"/>
    </row>
    <row r="543" spans="1:4" ht="15.6" x14ac:dyDescent="0.25">
      <c r="A543" s="185"/>
      <c r="B543" s="185"/>
      <c r="C543" s="185"/>
      <c r="D543" s="185"/>
    </row>
    <row r="544" spans="1:4" ht="15.6" x14ac:dyDescent="0.25">
      <c r="A544" s="185"/>
      <c r="B544" s="185"/>
      <c r="C544" s="185"/>
      <c r="D544" s="185"/>
    </row>
    <row r="545" spans="1:4" ht="15.6" x14ac:dyDescent="0.25">
      <c r="A545" s="185"/>
      <c r="B545" s="185"/>
      <c r="C545" s="185"/>
      <c r="D545" s="185"/>
    </row>
    <row r="546" spans="1:4" ht="15.6" x14ac:dyDescent="0.25">
      <c r="A546" s="185"/>
      <c r="B546" s="185"/>
      <c r="C546" s="185"/>
      <c r="D546" s="185"/>
    </row>
    <row r="547" spans="1:4" ht="15.6" x14ac:dyDescent="0.25">
      <c r="A547" s="185"/>
      <c r="B547" s="185"/>
      <c r="C547" s="185"/>
      <c r="D547" s="185"/>
    </row>
    <row r="548" spans="1:4" ht="15.6" x14ac:dyDescent="0.25">
      <c r="A548" s="185"/>
      <c r="B548" s="185"/>
      <c r="C548" s="185"/>
      <c r="D548" s="185"/>
    </row>
    <row r="549" spans="1:4" ht="15.6" x14ac:dyDescent="0.25">
      <c r="A549" s="185"/>
      <c r="B549" s="185"/>
      <c r="C549" s="185"/>
      <c r="D549" s="185"/>
    </row>
    <row r="550" spans="1:4" ht="15.6" x14ac:dyDescent="0.25">
      <c r="A550" s="185"/>
      <c r="B550" s="185"/>
      <c r="C550" s="185"/>
      <c r="D550" s="185"/>
    </row>
    <row r="551" spans="1:4" ht="15.6" x14ac:dyDescent="0.25">
      <c r="A551" s="185"/>
      <c r="B551" s="185"/>
      <c r="C551" s="185"/>
      <c r="D551" s="185"/>
    </row>
    <row r="552" spans="1:4" ht="15.6" x14ac:dyDescent="0.25">
      <c r="A552" s="185"/>
      <c r="B552" s="185"/>
      <c r="C552" s="185"/>
      <c r="D552" s="185"/>
    </row>
    <row r="553" spans="1:4" ht="15.6" x14ac:dyDescent="0.25">
      <c r="A553" s="185"/>
      <c r="B553" s="185"/>
      <c r="C553" s="185"/>
      <c r="D553" s="185"/>
    </row>
    <row r="554" spans="1:4" ht="15.6" x14ac:dyDescent="0.25">
      <c r="A554" s="185"/>
      <c r="B554" s="185"/>
      <c r="C554" s="185"/>
      <c r="D554" s="185"/>
    </row>
    <row r="555" spans="1:4" ht="15.6" x14ac:dyDescent="0.25">
      <c r="A555" s="185"/>
      <c r="B555" s="185"/>
      <c r="C555" s="185"/>
      <c r="D555" s="185"/>
    </row>
    <row r="556" spans="1:4" ht="15.6" x14ac:dyDescent="0.25">
      <c r="A556" s="185"/>
      <c r="B556" s="185"/>
      <c r="C556" s="185"/>
      <c r="D556" s="185"/>
    </row>
    <row r="557" spans="1:4" ht="15.6" x14ac:dyDescent="0.25">
      <c r="A557" s="185"/>
      <c r="B557" s="185"/>
      <c r="C557" s="185"/>
      <c r="D557" s="185"/>
    </row>
    <row r="558" spans="1:4" ht="15.6" x14ac:dyDescent="0.25">
      <c r="A558" s="185"/>
      <c r="B558" s="185"/>
      <c r="C558" s="185"/>
      <c r="D558" s="185"/>
    </row>
    <row r="559" spans="1:4" ht="15.6" x14ac:dyDescent="0.25">
      <c r="A559" s="185"/>
      <c r="B559" s="185"/>
      <c r="C559" s="185"/>
      <c r="D559" s="185"/>
    </row>
    <row r="560" spans="1:4" ht="15.6" x14ac:dyDescent="0.25">
      <c r="A560" s="185"/>
      <c r="B560" s="185"/>
      <c r="C560" s="185"/>
      <c r="D560" s="185"/>
    </row>
    <row r="561" spans="1:4" ht="15.6" x14ac:dyDescent="0.25">
      <c r="A561" s="185"/>
      <c r="B561" s="185"/>
      <c r="C561" s="185"/>
      <c r="D561" s="185"/>
    </row>
    <row r="562" spans="1:4" ht="15.6" x14ac:dyDescent="0.25">
      <c r="A562" s="185"/>
      <c r="B562" s="185"/>
      <c r="C562" s="185"/>
      <c r="D562" s="185"/>
    </row>
    <row r="563" spans="1:4" ht="15.6" x14ac:dyDescent="0.25">
      <c r="A563" s="185"/>
      <c r="B563" s="185"/>
      <c r="C563" s="185"/>
      <c r="D563" s="185"/>
    </row>
    <row r="564" spans="1:4" ht="15.6" x14ac:dyDescent="0.25">
      <c r="A564" s="185"/>
      <c r="B564" s="185"/>
      <c r="C564" s="185"/>
      <c r="D564" s="185"/>
    </row>
    <row r="565" spans="1:4" ht="15.6" x14ac:dyDescent="0.25">
      <c r="A565" s="185"/>
      <c r="B565" s="185"/>
      <c r="C565" s="185"/>
      <c r="D565" s="185"/>
    </row>
    <row r="566" spans="1:4" ht="15.6" x14ac:dyDescent="0.25">
      <c r="A566" s="185"/>
      <c r="B566" s="185"/>
      <c r="C566" s="185"/>
      <c r="D566" s="185"/>
    </row>
    <row r="567" spans="1:4" ht="15.6" x14ac:dyDescent="0.25">
      <c r="A567" s="185"/>
      <c r="B567" s="185"/>
      <c r="C567" s="185"/>
      <c r="D567" s="185"/>
    </row>
    <row r="568" spans="1:4" ht="15.6" x14ac:dyDescent="0.25">
      <c r="A568" s="185"/>
      <c r="B568" s="185"/>
      <c r="C568" s="185"/>
      <c r="D568" s="185"/>
    </row>
    <row r="569" spans="1:4" ht="15.6" x14ac:dyDescent="0.25">
      <c r="A569" s="185"/>
      <c r="B569" s="185"/>
      <c r="C569" s="185"/>
      <c r="D569" s="185"/>
    </row>
    <row r="570" spans="1:4" ht="15.6" x14ac:dyDescent="0.25">
      <c r="A570" s="185"/>
      <c r="B570" s="185"/>
      <c r="C570" s="185"/>
      <c r="D570" s="185"/>
    </row>
    <row r="571" spans="1:4" ht="15.6" x14ac:dyDescent="0.25">
      <c r="A571" s="185"/>
      <c r="B571" s="185"/>
      <c r="C571" s="185"/>
      <c r="D571" s="185"/>
    </row>
    <row r="572" spans="1:4" ht="15.6" x14ac:dyDescent="0.25">
      <c r="A572" s="185"/>
      <c r="B572" s="185"/>
      <c r="C572" s="185"/>
      <c r="D572" s="185"/>
    </row>
    <row r="573" spans="1:4" ht="15.6" x14ac:dyDescent="0.25">
      <c r="A573" s="185"/>
      <c r="B573" s="185"/>
      <c r="C573" s="185"/>
      <c r="D573" s="185"/>
    </row>
    <row r="574" spans="1:4" ht="15.6" x14ac:dyDescent="0.25">
      <c r="A574" s="185"/>
      <c r="B574" s="185"/>
      <c r="C574" s="185"/>
      <c r="D574" s="185"/>
    </row>
    <row r="575" spans="1:4" ht="15.6" x14ac:dyDescent="0.25">
      <c r="A575" s="185"/>
      <c r="B575" s="185"/>
      <c r="C575" s="185"/>
      <c r="D575" s="185"/>
    </row>
    <row r="576" spans="1:4" ht="15.6" x14ac:dyDescent="0.25">
      <c r="A576" s="185"/>
      <c r="B576" s="185"/>
      <c r="C576" s="185"/>
      <c r="D576" s="185"/>
    </row>
    <row r="577" spans="1:4" ht="15.6" x14ac:dyDescent="0.25">
      <c r="A577" s="185"/>
      <c r="B577" s="185"/>
      <c r="C577" s="185"/>
      <c r="D577" s="185"/>
    </row>
    <row r="578" spans="1:4" ht="15.6" x14ac:dyDescent="0.25">
      <c r="A578" s="185"/>
      <c r="B578" s="185"/>
      <c r="C578" s="185"/>
      <c r="D578" s="185"/>
    </row>
    <row r="579" spans="1:4" ht="15.6" x14ac:dyDescent="0.25">
      <c r="A579" s="185"/>
      <c r="B579" s="185"/>
      <c r="C579" s="185"/>
      <c r="D579" s="185"/>
    </row>
    <row r="580" spans="1:4" ht="15.6" x14ac:dyDescent="0.25">
      <c r="A580" s="185"/>
      <c r="B580" s="185"/>
      <c r="C580" s="185"/>
      <c r="D580" s="185"/>
    </row>
    <row r="581" spans="1:4" ht="15.6" x14ac:dyDescent="0.25">
      <c r="A581" s="185"/>
      <c r="B581" s="185"/>
      <c r="C581" s="185"/>
      <c r="D581" s="185"/>
    </row>
    <row r="582" spans="1:4" ht="15.6" x14ac:dyDescent="0.25">
      <c r="A582" s="185"/>
      <c r="B582" s="185"/>
      <c r="C582" s="185"/>
      <c r="D582" s="185"/>
    </row>
    <row r="583" spans="1:4" ht="15.6" x14ac:dyDescent="0.25">
      <c r="A583" s="185"/>
      <c r="B583" s="185"/>
      <c r="C583" s="185"/>
      <c r="D583" s="185"/>
    </row>
    <row r="584" spans="1:4" ht="15.6" x14ac:dyDescent="0.25">
      <c r="A584" s="185"/>
      <c r="B584" s="185"/>
      <c r="C584" s="185"/>
      <c r="D584" s="185"/>
    </row>
    <row r="585" spans="1:4" ht="15.6" x14ac:dyDescent="0.25">
      <c r="A585" s="185"/>
      <c r="B585" s="185"/>
      <c r="C585" s="185"/>
      <c r="D585" s="185"/>
    </row>
    <row r="586" spans="1:4" ht="15.6" x14ac:dyDescent="0.25">
      <c r="A586" s="185"/>
      <c r="B586" s="185"/>
      <c r="C586" s="185"/>
      <c r="D586" s="185"/>
    </row>
    <row r="587" spans="1:4" ht="15.6" x14ac:dyDescent="0.25">
      <c r="A587" s="185"/>
      <c r="B587" s="185"/>
      <c r="C587" s="185"/>
      <c r="D587" s="185"/>
    </row>
    <row r="588" spans="1:4" ht="15.6" x14ac:dyDescent="0.25">
      <c r="A588" s="185"/>
      <c r="B588" s="185"/>
      <c r="C588" s="185"/>
      <c r="D588" s="185"/>
    </row>
    <row r="589" spans="1:4" ht="15.6" x14ac:dyDescent="0.25">
      <c r="A589" s="185"/>
      <c r="B589" s="185"/>
      <c r="C589" s="185"/>
      <c r="D589" s="185"/>
    </row>
    <row r="590" spans="1:4" ht="15.6" x14ac:dyDescent="0.25">
      <c r="A590" s="185"/>
      <c r="B590" s="185"/>
      <c r="C590" s="185"/>
      <c r="D590" s="185"/>
    </row>
    <row r="591" spans="1:4" ht="15.6" x14ac:dyDescent="0.25">
      <c r="A591" s="185"/>
      <c r="B591" s="185"/>
      <c r="C591" s="185"/>
      <c r="D591" s="185"/>
    </row>
    <row r="592" spans="1:4" ht="15.6" x14ac:dyDescent="0.25">
      <c r="A592" s="185"/>
      <c r="B592" s="185"/>
      <c r="C592" s="185"/>
      <c r="D592" s="185"/>
    </row>
    <row r="593" spans="1:4" ht="15.6" x14ac:dyDescent="0.25">
      <c r="A593" s="185"/>
      <c r="B593" s="185"/>
      <c r="C593" s="185"/>
      <c r="D593" s="185"/>
    </row>
    <row r="594" spans="1:4" ht="15.6" x14ac:dyDescent="0.25">
      <c r="A594" s="185"/>
      <c r="B594" s="185"/>
      <c r="C594" s="185"/>
      <c r="D594" s="185"/>
    </row>
    <row r="595" spans="1:4" ht="15.6" x14ac:dyDescent="0.25">
      <c r="A595" s="185"/>
      <c r="B595" s="185"/>
      <c r="C595" s="185"/>
      <c r="D595" s="185"/>
    </row>
    <row r="596" spans="1:4" ht="15.6" x14ac:dyDescent="0.25">
      <c r="A596" s="185"/>
      <c r="B596" s="185"/>
      <c r="C596" s="185"/>
      <c r="D596" s="185"/>
    </row>
    <row r="597" spans="1:4" ht="15.6" x14ac:dyDescent="0.25">
      <c r="A597" s="185"/>
      <c r="B597" s="185"/>
      <c r="C597" s="185"/>
      <c r="D597" s="185"/>
    </row>
    <row r="598" spans="1:4" ht="15.6" x14ac:dyDescent="0.25">
      <c r="A598" s="185"/>
      <c r="B598" s="185"/>
      <c r="C598" s="185"/>
      <c r="D598" s="185"/>
    </row>
    <row r="599" spans="1:4" ht="15.6" x14ac:dyDescent="0.25">
      <c r="A599" s="185"/>
      <c r="B599" s="185"/>
      <c r="C599" s="185"/>
      <c r="D599" s="185"/>
    </row>
    <row r="600" spans="1:4" ht="15.6" x14ac:dyDescent="0.25">
      <c r="A600" s="185"/>
      <c r="B600" s="185"/>
      <c r="C600" s="185"/>
      <c r="D600" s="185"/>
    </row>
    <row r="601" spans="1:4" ht="15.6" x14ac:dyDescent="0.25">
      <c r="A601" s="185"/>
      <c r="B601" s="185"/>
      <c r="C601" s="185"/>
      <c r="D601" s="185"/>
    </row>
    <row r="602" spans="1:4" ht="15.6" x14ac:dyDescent="0.25">
      <c r="A602" s="185"/>
      <c r="B602" s="185"/>
      <c r="C602" s="185"/>
      <c r="D602" s="185"/>
    </row>
    <row r="603" spans="1:4" ht="15.6" x14ac:dyDescent="0.25">
      <c r="A603" s="185"/>
      <c r="B603" s="185"/>
      <c r="C603" s="185"/>
      <c r="D603" s="185"/>
    </row>
    <row r="604" spans="1:4" ht="15.6" x14ac:dyDescent="0.25">
      <c r="A604" s="185"/>
      <c r="B604" s="185"/>
      <c r="C604" s="185"/>
      <c r="D604" s="185"/>
    </row>
    <row r="605" spans="1:4" ht="15.6" x14ac:dyDescent="0.25">
      <c r="A605" s="185"/>
      <c r="B605" s="185"/>
      <c r="C605" s="185"/>
      <c r="D605" s="185"/>
    </row>
    <row r="606" spans="1:4" ht="15.6" x14ac:dyDescent="0.25">
      <c r="A606" s="185"/>
      <c r="B606" s="185"/>
      <c r="C606" s="185"/>
      <c r="D606" s="185"/>
    </row>
    <row r="607" spans="1:4" ht="15.6" x14ac:dyDescent="0.25">
      <c r="A607" s="185"/>
      <c r="B607" s="185"/>
      <c r="C607" s="185"/>
      <c r="D607" s="185"/>
    </row>
    <row r="608" spans="1:4" ht="15.6" x14ac:dyDescent="0.25">
      <c r="A608" s="185"/>
      <c r="B608" s="185"/>
      <c r="C608" s="185"/>
      <c r="D608" s="185"/>
    </row>
    <row r="609" spans="1:4" ht="15.6" x14ac:dyDescent="0.25">
      <c r="A609" s="185"/>
      <c r="B609" s="185"/>
      <c r="C609" s="185"/>
      <c r="D609" s="185"/>
    </row>
    <row r="610" spans="1:4" ht="15.6" x14ac:dyDescent="0.25">
      <c r="A610" s="185"/>
      <c r="B610" s="185"/>
      <c r="C610" s="185"/>
      <c r="D610" s="185"/>
    </row>
    <row r="611" spans="1:4" ht="15.6" x14ac:dyDescent="0.25">
      <c r="A611" s="185"/>
      <c r="B611" s="185"/>
      <c r="C611" s="185"/>
      <c r="D611" s="185"/>
    </row>
    <row r="612" spans="1:4" ht="15.6" x14ac:dyDescent="0.25">
      <c r="A612" s="185"/>
      <c r="B612" s="185"/>
      <c r="C612" s="185"/>
      <c r="D612" s="185"/>
    </row>
    <row r="613" spans="1:4" ht="15.6" x14ac:dyDescent="0.25">
      <c r="A613" s="185"/>
      <c r="B613" s="185"/>
      <c r="C613" s="185"/>
      <c r="D613" s="185"/>
    </row>
    <row r="614" spans="1:4" ht="15.6" x14ac:dyDescent="0.25">
      <c r="A614" s="185"/>
      <c r="B614" s="185"/>
      <c r="C614" s="185"/>
      <c r="D614" s="185"/>
    </row>
    <row r="615" spans="1:4" ht="15.6" x14ac:dyDescent="0.25">
      <c r="A615" s="185"/>
      <c r="B615" s="185"/>
      <c r="C615" s="185"/>
      <c r="D615" s="185"/>
    </row>
    <row r="616" spans="1:4" ht="15.6" x14ac:dyDescent="0.25">
      <c r="A616" s="185"/>
      <c r="B616" s="185"/>
      <c r="C616" s="185"/>
      <c r="D616" s="185"/>
    </row>
    <row r="617" spans="1:4" ht="15.6" x14ac:dyDescent="0.25">
      <c r="A617" s="185"/>
      <c r="B617" s="185"/>
      <c r="C617" s="185"/>
      <c r="D617" s="185"/>
    </row>
    <row r="618" spans="1:4" ht="15.6" x14ac:dyDescent="0.25">
      <c r="A618" s="185"/>
      <c r="B618" s="185"/>
      <c r="C618" s="185"/>
      <c r="D618" s="185"/>
    </row>
    <row r="619" spans="1:4" ht="15.6" x14ac:dyDescent="0.25">
      <c r="A619" s="185"/>
      <c r="B619" s="185"/>
      <c r="C619" s="185"/>
      <c r="D619" s="185"/>
    </row>
    <row r="620" spans="1:4" ht="15.6" x14ac:dyDescent="0.25">
      <c r="A620" s="185"/>
      <c r="B620" s="185"/>
      <c r="C620" s="185"/>
      <c r="D620" s="185"/>
    </row>
    <row r="621" spans="1:4" ht="15.6" x14ac:dyDescent="0.25">
      <c r="A621" s="185"/>
      <c r="B621" s="185"/>
      <c r="C621" s="185"/>
      <c r="D621" s="185"/>
    </row>
    <row r="622" spans="1:4" ht="15.6" x14ac:dyDescent="0.25">
      <c r="A622" s="185"/>
      <c r="B622" s="185"/>
      <c r="C622" s="185"/>
      <c r="D622" s="185"/>
    </row>
    <row r="623" spans="1:4" ht="15.6" x14ac:dyDescent="0.25">
      <c r="A623" s="185"/>
      <c r="B623" s="185"/>
      <c r="C623" s="185"/>
      <c r="D623" s="185"/>
    </row>
    <row r="624" spans="1:4" ht="15.6" x14ac:dyDescent="0.25">
      <c r="A624" s="185"/>
      <c r="B624" s="185"/>
      <c r="C624" s="185"/>
      <c r="D624" s="185"/>
    </row>
    <row r="625" spans="1:4" ht="15.6" x14ac:dyDescent="0.25">
      <c r="A625" s="185"/>
      <c r="B625" s="185"/>
      <c r="C625" s="185"/>
      <c r="D625" s="185"/>
    </row>
    <row r="626" spans="1:4" ht="15.6" x14ac:dyDescent="0.25">
      <c r="A626" s="185"/>
      <c r="B626" s="185"/>
      <c r="C626" s="185"/>
      <c r="D626" s="185"/>
    </row>
    <row r="627" spans="1:4" ht="15.6" x14ac:dyDescent="0.25">
      <c r="A627" s="185"/>
      <c r="B627" s="185"/>
      <c r="C627" s="185"/>
      <c r="D627" s="185"/>
    </row>
    <row r="628" spans="1:4" ht="15.6" x14ac:dyDescent="0.25">
      <c r="A628" s="185"/>
      <c r="B628" s="185"/>
      <c r="C628" s="185"/>
      <c r="D628" s="185"/>
    </row>
    <row r="629" spans="1:4" ht="15.6" x14ac:dyDescent="0.25">
      <c r="A629" s="185"/>
      <c r="B629" s="185"/>
      <c r="C629" s="185"/>
      <c r="D629" s="185"/>
    </row>
    <row r="630" spans="1:4" ht="15.6" x14ac:dyDescent="0.25">
      <c r="A630" s="185"/>
      <c r="B630" s="185"/>
      <c r="C630" s="185"/>
      <c r="D630" s="185"/>
    </row>
    <row r="631" spans="1:4" ht="15.6" x14ac:dyDescent="0.25">
      <c r="A631" s="185"/>
      <c r="B631" s="185"/>
      <c r="C631" s="185"/>
      <c r="D631" s="185"/>
    </row>
    <row r="632" spans="1:4" ht="15.6" x14ac:dyDescent="0.25">
      <c r="A632" s="185"/>
      <c r="B632" s="185"/>
      <c r="C632" s="185"/>
      <c r="D632" s="185"/>
    </row>
    <row r="633" spans="1:4" ht="15.6" x14ac:dyDescent="0.25">
      <c r="A633" s="185"/>
      <c r="B633" s="185"/>
      <c r="C633" s="185"/>
      <c r="D633" s="185"/>
    </row>
    <row r="634" spans="1:4" ht="15.6" x14ac:dyDescent="0.25">
      <c r="A634" s="185"/>
      <c r="B634" s="185"/>
      <c r="C634" s="185"/>
      <c r="D634" s="185"/>
    </row>
    <row r="635" spans="1:4" ht="15.6" x14ac:dyDescent="0.25">
      <c r="A635" s="185"/>
      <c r="B635" s="185"/>
      <c r="C635" s="185"/>
      <c r="D635" s="185"/>
    </row>
    <row r="636" spans="1:4" ht="15.6" x14ac:dyDescent="0.25">
      <c r="A636" s="185"/>
      <c r="B636" s="185"/>
      <c r="C636" s="185"/>
      <c r="D636" s="185"/>
    </row>
    <row r="637" spans="1:4" ht="15.6" x14ac:dyDescent="0.25">
      <c r="A637" s="185"/>
      <c r="B637" s="185"/>
      <c r="C637" s="185"/>
      <c r="D637" s="185"/>
    </row>
    <row r="638" spans="1:4" ht="15.6" x14ac:dyDescent="0.25">
      <c r="A638" s="185"/>
      <c r="B638" s="185"/>
      <c r="C638" s="185"/>
      <c r="D638" s="185"/>
    </row>
    <row r="639" spans="1:4" ht="15.6" x14ac:dyDescent="0.25">
      <c r="A639" s="185"/>
      <c r="B639" s="185"/>
      <c r="C639" s="185"/>
      <c r="D639" s="185"/>
    </row>
    <row r="640" spans="1:4" ht="15.6" x14ac:dyDescent="0.25">
      <c r="A640" s="185"/>
      <c r="B640" s="185"/>
      <c r="C640" s="185"/>
      <c r="D640" s="185"/>
    </row>
    <row r="641" spans="1:4" ht="15.6" x14ac:dyDescent="0.25">
      <c r="A641" s="185"/>
      <c r="B641" s="185"/>
      <c r="C641" s="185"/>
      <c r="D641" s="185"/>
    </row>
    <row r="642" spans="1:4" ht="15.6" x14ac:dyDescent="0.25">
      <c r="A642" s="185"/>
      <c r="B642" s="185"/>
      <c r="C642" s="185"/>
      <c r="D642" s="185"/>
    </row>
    <row r="643" spans="1:4" ht="15.6" x14ac:dyDescent="0.25">
      <c r="A643" s="185"/>
      <c r="B643" s="185"/>
      <c r="C643" s="185"/>
      <c r="D643" s="185"/>
    </row>
    <row r="644" spans="1:4" ht="15.6" x14ac:dyDescent="0.25">
      <c r="A644" s="185"/>
      <c r="B644" s="185"/>
      <c r="C644" s="185"/>
      <c r="D644" s="185"/>
    </row>
    <row r="645" spans="1:4" ht="15.6" x14ac:dyDescent="0.25">
      <c r="A645" s="185"/>
      <c r="B645" s="185"/>
      <c r="C645" s="185"/>
      <c r="D645" s="185"/>
    </row>
    <row r="646" spans="1:4" ht="15.6" x14ac:dyDescent="0.25">
      <c r="A646" s="185"/>
      <c r="B646" s="185"/>
      <c r="C646" s="185"/>
      <c r="D646" s="185"/>
    </row>
    <row r="647" spans="1:4" ht="15.6" x14ac:dyDescent="0.25">
      <c r="A647" s="185"/>
      <c r="B647" s="185"/>
      <c r="C647" s="185"/>
      <c r="D647" s="185"/>
    </row>
    <row r="648" spans="1:4" ht="15.6" x14ac:dyDescent="0.25">
      <c r="A648" s="185"/>
      <c r="B648" s="185"/>
      <c r="C648" s="185"/>
      <c r="D648" s="185"/>
    </row>
    <row r="649" spans="1:4" ht="15.6" x14ac:dyDescent="0.25">
      <c r="A649" s="185"/>
      <c r="B649" s="185"/>
      <c r="C649" s="185"/>
      <c r="D649" s="185"/>
    </row>
    <row r="650" spans="1:4" ht="15.6" x14ac:dyDescent="0.25">
      <c r="A650" s="185"/>
      <c r="B650" s="185"/>
      <c r="C650" s="185"/>
      <c r="D650" s="185"/>
    </row>
    <row r="651" spans="1:4" ht="15.6" x14ac:dyDescent="0.25">
      <c r="A651" s="185"/>
      <c r="B651" s="185"/>
      <c r="C651" s="185"/>
      <c r="D651" s="185"/>
    </row>
    <row r="652" spans="1:4" ht="15.6" x14ac:dyDescent="0.25">
      <c r="A652" s="185"/>
      <c r="B652" s="185"/>
      <c r="C652" s="185"/>
      <c r="D652" s="185"/>
    </row>
    <row r="653" spans="1:4" ht="15.6" x14ac:dyDescent="0.25">
      <c r="A653" s="185"/>
      <c r="B653" s="185"/>
      <c r="C653" s="185"/>
      <c r="D653" s="185"/>
    </row>
    <row r="654" spans="1:4" ht="15.6" x14ac:dyDescent="0.25">
      <c r="A654" s="185"/>
      <c r="B654" s="185"/>
      <c r="C654" s="185"/>
      <c r="D654" s="185"/>
    </row>
    <row r="655" spans="1:4" ht="15.6" x14ac:dyDescent="0.25">
      <c r="A655" s="185"/>
      <c r="B655" s="185"/>
      <c r="C655" s="185"/>
      <c r="D655" s="185"/>
    </row>
    <row r="656" spans="1:4" ht="15.6" x14ac:dyDescent="0.25">
      <c r="A656" s="185"/>
      <c r="B656" s="185"/>
      <c r="C656" s="185"/>
      <c r="D656" s="185"/>
    </row>
    <row r="657" spans="1:4" ht="15.6" x14ac:dyDescent="0.25">
      <c r="A657" s="185"/>
      <c r="B657" s="185"/>
      <c r="C657" s="185"/>
      <c r="D657" s="185"/>
    </row>
    <row r="658" spans="1:4" ht="15.6" x14ac:dyDescent="0.25">
      <c r="A658" s="185"/>
      <c r="B658" s="185"/>
      <c r="C658" s="185"/>
      <c r="D658" s="185"/>
    </row>
    <row r="659" spans="1:4" ht="15.6" x14ac:dyDescent="0.25">
      <c r="A659" s="185"/>
      <c r="B659" s="185"/>
      <c r="C659" s="185"/>
      <c r="D659" s="185"/>
    </row>
    <row r="660" spans="1:4" ht="15.6" x14ac:dyDescent="0.25">
      <c r="A660" s="185"/>
      <c r="B660" s="185"/>
      <c r="C660" s="185"/>
      <c r="D660" s="185"/>
    </row>
    <row r="661" spans="1:4" ht="15.6" x14ac:dyDescent="0.25">
      <c r="A661" s="185"/>
      <c r="B661" s="185"/>
      <c r="C661" s="185"/>
      <c r="D661" s="185"/>
    </row>
    <row r="662" spans="1:4" ht="15.6" x14ac:dyDescent="0.25">
      <c r="A662" s="185"/>
      <c r="B662" s="185"/>
      <c r="C662" s="185"/>
      <c r="D662" s="185"/>
    </row>
    <row r="663" spans="1:4" ht="15.6" x14ac:dyDescent="0.25">
      <c r="A663" s="185"/>
      <c r="B663" s="185"/>
      <c r="C663" s="185"/>
      <c r="D663" s="185"/>
    </row>
    <row r="664" spans="1:4" ht="15.6" x14ac:dyDescent="0.25">
      <c r="A664" s="185"/>
      <c r="B664" s="185"/>
      <c r="C664" s="185"/>
      <c r="D664" s="185"/>
    </row>
    <row r="665" spans="1:4" ht="15.6" x14ac:dyDescent="0.25">
      <c r="A665" s="185"/>
      <c r="B665" s="185"/>
      <c r="C665" s="185"/>
      <c r="D665" s="185"/>
    </row>
    <row r="666" spans="1:4" ht="15.6" x14ac:dyDescent="0.25">
      <c r="A666" s="185"/>
      <c r="B666" s="185"/>
      <c r="C666" s="185"/>
      <c r="D666" s="185"/>
    </row>
    <row r="667" spans="1:4" ht="15.6" x14ac:dyDescent="0.25">
      <c r="A667" s="185"/>
      <c r="B667" s="185"/>
      <c r="C667" s="185"/>
      <c r="D667" s="185"/>
    </row>
    <row r="668" spans="1:4" ht="15.6" x14ac:dyDescent="0.25">
      <c r="A668" s="185"/>
      <c r="B668" s="185"/>
      <c r="C668" s="185"/>
      <c r="D668" s="185"/>
    </row>
    <row r="669" spans="1:4" ht="15.6" x14ac:dyDescent="0.25">
      <c r="A669" s="185"/>
      <c r="B669" s="185"/>
      <c r="C669" s="185"/>
      <c r="D669" s="185"/>
    </row>
    <row r="670" spans="1:4" ht="15.6" x14ac:dyDescent="0.25">
      <c r="A670" s="185"/>
      <c r="B670" s="185"/>
      <c r="C670" s="185"/>
      <c r="D670" s="185"/>
    </row>
    <row r="671" spans="1:4" ht="15.6" x14ac:dyDescent="0.25">
      <c r="A671" s="185"/>
      <c r="B671" s="185"/>
      <c r="C671" s="185"/>
      <c r="D671" s="185"/>
    </row>
    <row r="672" spans="1:4" ht="15.6" x14ac:dyDescent="0.25">
      <c r="A672" s="185"/>
      <c r="B672" s="185"/>
      <c r="C672" s="185"/>
      <c r="D672" s="185"/>
    </row>
    <row r="673" spans="1:4" ht="15.6" x14ac:dyDescent="0.25">
      <c r="A673" s="185"/>
      <c r="B673" s="185"/>
      <c r="C673" s="185"/>
      <c r="D673" s="185"/>
    </row>
    <row r="674" spans="1:4" ht="15.6" x14ac:dyDescent="0.25">
      <c r="A674" s="185"/>
      <c r="B674" s="185"/>
      <c r="C674" s="185"/>
      <c r="D674" s="185"/>
    </row>
    <row r="675" spans="1:4" ht="15.6" x14ac:dyDescent="0.25">
      <c r="A675" s="185"/>
      <c r="B675" s="185"/>
      <c r="C675" s="185"/>
      <c r="D675" s="185"/>
    </row>
    <row r="676" spans="1:4" ht="15.6" x14ac:dyDescent="0.25">
      <c r="A676" s="185"/>
      <c r="B676" s="185"/>
      <c r="C676" s="185"/>
      <c r="D676" s="185"/>
    </row>
    <row r="677" spans="1:4" ht="15.6" x14ac:dyDescent="0.25">
      <c r="A677" s="185"/>
      <c r="B677" s="185"/>
      <c r="C677" s="185"/>
      <c r="D677" s="185"/>
    </row>
    <row r="678" spans="1:4" ht="15.6" x14ac:dyDescent="0.25">
      <c r="A678" s="185"/>
      <c r="B678" s="185"/>
      <c r="C678" s="185"/>
      <c r="D678" s="185"/>
    </row>
    <row r="679" spans="1:4" ht="15.6" x14ac:dyDescent="0.25">
      <c r="A679" s="185"/>
      <c r="B679" s="185"/>
      <c r="C679" s="185"/>
      <c r="D679" s="185"/>
    </row>
    <row r="680" spans="1:4" ht="15.6" x14ac:dyDescent="0.25">
      <c r="A680" s="185"/>
      <c r="B680" s="185"/>
      <c r="C680" s="185"/>
      <c r="D680" s="185"/>
    </row>
    <row r="681" spans="1:4" ht="15.6" x14ac:dyDescent="0.25">
      <c r="A681" s="185"/>
      <c r="B681" s="185"/>
      <c r="C681" s="185"/>
      <c r="D681" s="185"/>
    </row>
    <row r="682" spans="1:4" ht="15.6" x14ac:dyDescent="0.25">
      <c r="A682" s="185"/>
      <c r="B682" s="185"/>
      <c r="C682" s="185"/>
      <c r="D682" s="185"/>
    </row>
    <row r="683" spans="1:4" ht="15.6" x14ac:dyDescent="0.25">
      <c r="A683" s="185"/>
      <c r="B683" s="185"/>
      <c r="C683" s="185"/>
      <c r="D683" s="185"/>
    </row>
    <row r="684" spans="1:4" ht="15.6" x14ac:dyDescent="0.25">
      <c r="A684" s="185"/>
      <c r="B684" s="185"/>
      <c r="C684" s="185"/>
      <c r="D684" s="185"/>
    </row>
    <row r="685" spans="1:4" ht="15.6" x14ac:dyDescent="0.25">
      <c r="A685" s="185"/>
      <c r="B685" s="185"/>
      <c r="C685" s="185"/>
      <c r="D685" s="185"/>
    </row>
    <row r="686" spans="1:4" ht="15.6" x14ac:dyDescent="0.25">
      <c r="A686" s="185"/>
      <c r="B686" s="185"/>
      <c r="C686" s="185"/>
      <c r="D686" s="185"/>
    </row>
    <row r="687" spans="1:4" ht="15.6" x14ac:dyDescent="0.25">
      <c r="A687" s="185"/>
      <c r="B687" s="185"/>
      <c r="C687" s="185"/>
      <c r="D687" s="185"/>
    </row>
    <row r="688" spans="1:4" ht="15.6" x14ac:dyDescent="0.25">
      <c r="A688" s="185"/>
      <c r="B688" s="185"/>
      <c r="C688" s="185"/>
      <c r="D688" s="185"/>
    </row>
    <row r="689" spans="1:4" ht="15.6" x14ac:dyDescent="0.25">
      <c r="A689" s="185"/>
      <c r="B689" s="185"/>
      <c r="C689" s="185"/>
      <c r="D689" s="185"/>
    </row>
    <row r="690" spans="1:4" ht="15.6" x14ac:dyDescent="0.25">
      <c r="A690" s="185"/>
      <c r="B690" s="185"/>
      <c r="C690" s="185"/>
      <c r="D690" s="185"/>
    </row>
    <row r="691" spans="1:4" ht="15.6" x14ac:dyDescent="0.25">
      <c r="A691" s="185"/>
      <c r="B691" s="185"/>
      <c r="C691" s="185"/>
      <c r="D691" s="185"/>
    </row>
    <row r="692" spans="1:4" ht="15.6" x14ac:dyDescent="0.25">
      <c r="A692" s="185"/>
      <c r="B692" s="185"/>
      <c r="C692" s="185"/>
      <c r="D692" s="185"/>
    </row>
    <row r="693" spans="1:4" ht="15.6" x14ac:dyDescent="0.25">
      <c r="A693" s="185"/>
      <c r="B693" s="185"/>
      <c r="C693" s="185"/>
      <c r="D693" s="185"/>
    </row>
    <row r="694" spans="1:4" ht="15.6" x14ac:dyDescent="0.25">
      <c r="A694" s="185"/>
      <c r="B694" s="185"/>
      <c r="C694" s="185"/>
      <c r="D694" s="185"/>
    </row>
    <row r="695" spans="1:4" ht="15.6" x14ac:dyDescent="0.25">
      <c r="A695" s="185"/>
      <c r="B695" s="185"/>
      <c r="C695" s="185"/>
      <c r="D695" s="185"/>
    </row>
    <row r="696" spans="1:4" ht="15.6" x14ac:dyDescent="0.25">
      <c r="A696" s="185"/>
      <c r="B696" s="185"/>
      <c r="C696" s="185"/>
      <c r="D696" s="185"/>
    </row>
    <row r="697" spans="1:4" ht="15.6" x14ac:dyDescent="0.25">
      <c r="A697" s="185"/>
      <c r="B697" s="185"/>
      <c r="C697" s="185"/>
      <c r="D697" s="185"/>
    </row>
    <row r="698" spans="1:4" ht="15.6" x14ac:dyDescent="0.25">
      <c r="A698" s="185"/>
      <c r="B698" s="185"/>
      <c r="C698" s="185"/>
      <c r="D698" s="185"/>
    </row>
    <row r="699" spans="1:4" ht="15.6" x14ac:dyDescent="0.25">
      <c r="A699" s="185"/>
      <c r="B699" s="185"/>
      <c r="C699" s="185"/>
      <c r="D699" s="185"/>
    </row>
    <row r="700" spans="1:4" ht="15.6" x14ac:dyDescent="0.25">
      <c r="A700" s="185"/>
      <c r="B700" s="185"/>
      <c r="C700" s="185"/>
      <c r="D700" s="185"/>
    </row>
    <row r="701" spans="1:4" ht="15.6" x14ac:dyDescent="0.25">
      <c r="A701" s="185"/>
      <c r="B701" s="185"/>
      <c r="C701" s="185"/>
      <c r="D701" s="185"/>
    </row>
    <row r="702" spans="1:4" ht="15.6" x14ac:dyDescent="0.25">
      <c r="A702" s="185"/>
      <c r="B702" s="185"/>
      <c r="C702" s="185"/>
      <c r="D702" s="185"/>
    </row>
    <row r="703" spans="1:4" ht="15.6" x14ac:dyDescent="0.25">
      <c r="A703" s="185"/>
      <c r="B703" s="185"/>
      <c r="C703" s="185"/>
      <c r="D703" s="185"/>
    </row>
    <row r="704" spans="1:4" ht="15.6" x14ac:dyDescent="0.25">
      <c r="A704" s="185"/>
      <c r="B704" s="185"/>
      <c r="C704" s="185"/>
      <c r="D704" s="185"/>
    </row>
    <row r="705" spans="1:4" ht="15.6" x14ac:dyDescent="0.25">
      <c r="A705" s="185"/>
      <c r="B705" s="185"/>
      <c r="C705" s="185"/>
      <c r="D705" s="185"/>
    </row>
    <row r="706" spans="1:4" ht="15.6" x14ac:dyDescent="0.25">
      <c r="A706" s="185"/>
      <c r="B706" s="185"/>
      <c r="C706" s="185"/>
      <c r="D706" s="185"/>
    </row>
    <row r="707" spans="1:4" ht="15.6" x14ac:dyDescent="0.25">
      <c r="A707" s="185"/>
      <c r="B707" s="185"/>
      <c r="C707" s="185"/>
      <c r="D707" s="185"/>
    </row>
    <row r="708" spans="1:4" ht="15.6" x14ac:dyDescent="0.25">
      <c r="A708" s="185"/>
      <c r="B708" s="185"/>
      <c r="C708" s="185"/>
      <c r="D708" s="185"/>
    </row>
    <row r="709" spans="1:4" ht="15.6" x14ac:dyDescent="0.25">
      <c r="A709" s="185"/>
      <c r="B709" s="185"/>
      <c r="C709" s="185"/>
      <c r="D709" s="185"/>
    </row>
    <row r="710" spans="1:4" ht="15.6" x14ac:dyDescent="0.25">
      <c r="A710" s="185"/>
      <c r="B710" s="185"/>
      <c r="C710" s="185"/>
      <c r="D710" s="185"/>
    </row>
    <row r="711" spans="1:4" ht="15.6" x14ac:dyDescent="0.25">
      <c r="A711" s="185"/>
      <c r="B711" s="185"/>
      <c r="C711" s="185"/>
      <c r="D711" s="185"/>
    </row>
    <row r="712" spans="1:4" ht="15.6" x14ac:dyDescent="0.25">
      <c r="A712" s="185"/>
      <c r="B712" s="185"/>
      <c r="C712" s="185"/>
      <c r="D712" s="185"/>
    </row>
    <row r="713" spans="1:4" ht="15.6" x14ac:dyDescent="0.25">
      <c r="A713" s="185"/>
      <c r="B713" s="185"/>
      <c r="C713" s="185"/>
      <c r="D713" s="185"/>
    </row>
    <row r="714" spans="1:4" ht="15.6" x14ac:dyDescent="0.25">
      <c r="A714" s="185"/>
      <c r="B714" s="185"/>
      <c r="C714" s="185"/>
      <c r="D714" s="185"/>
    </row>
    <row r="715" spans="1:4" ht="15.6" x14ac:dyDescent="0.25">
      <c r="A715" s="185"/>
      <c r="B715" s="185"/>
      <c r="C715" s="185"/>
      <c r="D715" s="185"/>
    </row>
    <row r="716" spans="1:4" ht="15.6" x14ac:dyDescent="0.25">
      <c r="A716" s="185"/>
      <c r="B716" s="185"/>
      <c r="C716" s="185"/>
      <c r="D716" s="185"/>
    </row>
    <row r="717" spans="1:4" ht="15.6" x14ac:dyDescent="0.25">
      <c r="A717" s="185"/>
      <c r="B717" s="185"/>
      <c r="C717" s="185"/>
      <c r="D717" s="185"/>
    </row>
    <row r="718" spans="1:4" ht="15.6" x14ac:dyDescent="0.25">
      <c r="A718" s="185"/>
      <c r="B718" s="185"/>
      <c r="C718" s="185"/>
      <c r="D718" s="185"/>
    </row>
    <row r="719" spans="1:4" ht="15.6" x14ac:dyDescent="0.25">
      <c r="A719" s="185"/>
      <c r="B719" s="185"/>
      <c r="C719" s="185"/>
      <c r="D719" s="185"/>
    </row>
    <row r="720" spans="1:4" ht="15.6" x14ac:dyDescent="0.25">
      <c r="A720" s="185"/>
      <c r="B720" s="185"/>
      <c r="C720" s="185"/>
      <c r="D720" s="185"/>
    </row>
    <row r="721" spans="1:4" ht="15.6" x14ac:dyDescent="0.25">
      <c r="A721" s="185"/>
      <c r="B721" s="185"/>
      <c r="C721" s="185"/>
      <c r="D721" s="185"/>
    </row>
    <row r="722" spans="1:4" ht="15.6" x14ac:dyDescent="0.25">
      <c r="A722" s="185"/>
      <c r="B722" s="185"/>
      <c r="C722" s="185"/>
      <c r="D722" s="185"/>
    </row>
    <row r="723" spans="1:4" ht="15.6" x14ac:dyDescent="0.25">
      <c r="A723" s="185"/>
      <c r="B723" s="185"/>
      <c r="C723" s="185"/>
      <c r="D723" s="185"/>
    </row>
    <row r="724" spans="1:4" ht="15.6" x14ac:dyDescent="0.25">
      <c r="A724" s="185"/>
      <c r="B724" s="185"/>
      <c r="C724" s="185"/>
      <c r="D724" s="185"/>
    </row>
    <row r="725" spans="1:4" ht="15.6" x14ac:dyDescent="0.25">
      <c r="A725" s="185"/>
      <c r="B725" s="185"/>
      <c r="C725" s="185"/>
      <c r="D725" s="185"/>
    </row>
    <row r="726" spans="1:4" ht="15.6" x14ac:dyDescent="0.25">
      <c r="A726" s="185"/>
      <c r="B726" s="185"/>
      <c r="C726" s="185"/>
      <c r="D726" s="185"/>
    </row>
    <row r="727" spans="1:4" ht="15.6" x14ac:dyDescent="0.25">
      <c r="A727" s="185"/>
      <c r="B727" s="185"/>
      <c r="C727" s="185"/>
      <c r="D727" s="185"/>
    </row>
    <row r="728" spans="1:4" ht="15.6" x14ac:dyDescent="0.25">
      <c r="A728" s="185"/>
      <c r="B728" s="185"/>
      <c r="C728" s="185"/>
      <c r="D728" s="185"/>
    </row>
    <row r="729" spans="1:4" ht="15.6" x14ac:dyDescent="0.25">
      <c r="A729" s="185"/>
      <c r="B729" s="185"/>
      <c r="C729" s="185"/>
      <c r="D729" s="185"/>
    </row>
    <row r="730" spans="1:4" ht="15.6" x14ac:dyDescent="0.25">
      <c r="A730" s="185"/>
      <c r="B730" s="185"/>
      <c r="C730" s="185"/>
      <c r="D730" s="185"/>
    </row>
    <row r="731" spans="1:4" ht="15.6" x14ac:dyDescent="0.25">
      <c r="A731" s="185"/>
      <c r="B731" s="185"/>
      <c r="C731" s="185"/>
      <c r="D731" s="185"/>
    </row>
    <row r="732" spans="1:4" ht="15.6" x14ac:dyDescent="0.25">
      <c r="A732" s="185"/>
      <c r="B732" s="185"/>
      <c r="C732" s="185"/>
      <c r="D732" s="185"/>
    </row>
    <row r="733" spans="1:4" ht="15.6" x14ac:dyDescent="0.25">
      <c r="A733" s="185"/>
      <c r="B733" s="185"/>
      <c r="C733" s="185"/>
      <c r="D733" s="185"/>
    </row>
    <row r="734" spans="1:4" ht="15.6" x14ac:dyDescent="0.25">
      <c r="A734" s="185"/>
      <c r="B734" s="185"/>
      <c r="C734" s="185"/>
      <c r="D734" s="185"/>
    </row>
    <row r="735" spans="1:4" ht="15.6" x14ac:dyDescent="0.25">
      <c r="A735" s="185"/>
      <c r="B735" s="185"/>
      <c r="C735" s="185"/>
      <c r="D735" s="185"/>
    </row>
    <row r="736" spans="1:4" ht="15.6" x14ac:dyDescent="0.25">
      <c r="A736" s="185"/>
      <c r="B736" s="185"/>
      <c r="C736" s="185"/>
      <c r="D736" s="185"/>
    </row>
    <row r="737" spans="1:4" ht="15.6" x14ac:dyDescent="0.25">
      <c r="A737" s="185"/>
      <c r="B737" s="185"/>
      <c r="C737" s="185"/>
      <c r="D737" s="185"/>
    </row>
    <row r="738" spans="1:4" ht="15.6" x14ac:dyDescent="0.25">
      <c r="A738" s="185"/>
      <c r="B738" s="185"/>
      <c r="C738" s="185"/>
      <c r="D738" s="185"/>
    </row>
    <row r="739" spans="1:4" ht="15.6" x14ac:dyDescent="0.25">
      <c r="A739" s="185"/>
      <c r="B739" s="185"/>
      <c r="C739" s="185"/>
      <c r="D739" s="185"/>
    </row>
    <row r="740" spans="1:4" ht="15.6" x14ac:dyDescent="0.25">
      <c r="A740" s="185"/>
      <c r="B740" s="185"/>
      <c r="C740" s="185"/>
      <c r="D740" s="185"/>
    </row>
    <row r="741" spans="1:4" ht="15.6" x14ac:dyDescent="0.25">
      <c r="A741" s="185"/>
      <c r="B741" s="185"/>
      <c r="C741" s="185"/>
      <c r="D741" s="185"/>
    </row>
    <row r="742" spans="1:4" ht="15.6" x14ac:dyDescent="0.25">
      <c r="A742" s="185"/>
      <c r="B742" s="185"/>
      <c r="C742" s="185"/>
      <c r="D742" s="185"/>
    </row>
    <row r="743" spans="1:4" ht="15.6" x14ac:dyDescent="0.25">
      <c r="A743" s="185"/>
      <c r="B743" s="185"/>
      <c r="C743" s="185"/>
      <c r="D743" s="185"/>
    </row>
    <row r="744" spans="1:4" ht="15.6" x14ac:dyDescent="0.25">
      <c r="A744" s="185"/>
      <c r="B744" s="185"/>
      <c r="C744" s="185"/>
      <c r="D744" s="185"/>
    </row>
    <row r="745" spans="1:4" ht="15.6" x14ac:dyDescent="0.25">
      <c r="A745" s="185"/>
      <c r="B745" s="185"/>
      <c r="C745" s="185"/>
      <c r="D745" s="185"/>
    </row>
    <row r="746" spans="1:4" ht="15.6" x14ac:dyDescent="0.25">
      <c r="A746" s="185"/>
      <c r="B746" s="185"/>
      <c r="C746" s="185"/>
      <c r="D746" s="185"/>
    </row>
    <row r="747" spans="1:4" ht="15.6" x14ac:dyDescent="0.25">
      <c r="A747" s="185"/>
      <c r="B747" s="185"/>
      <c r="C747" s="185"/>
      <c r="D747" s="185"/>
    </row>
    <row r="748" spans="1:4" ht="15.6" x14ac:dyDescent="0.25">
      <c r="A748" s="185"/>
      <c r="B748" s="185"/>
      <c r="C748" s="185"/>
      <c r="D748" s="185"/>
    </row>
    <row r="749" spans="1:4" ht="15.6" x14ac:dyDescent="0.25">
      <c r="A749" s="185"/>
      <c r="B749" s="185"/>
      <c r="C749" s="185"/>
      <c r="D749" s="185"/>
    </row>
    <row r="750" spans="1:4" ht="15.6" x14ac:dyDescent="0.25">
      <c r="A750" s="185"/>
      <c r="B750" s="185"/>
      <c r="C750" s="185"/>
      <c r="D750" s="185"/>
    </row>
    <row r="751" spans="1:4" ht="15.6" x14ac:dyDescent="0.25">
      <c r="A751" s="185"/>
      <c r="B751" s="185"/>
      <c r="C751" s="185"/>
      <c r="D751" s="185"/>
    </row>
    <row r="752" spans="1:4" ht="15.6" x14ac:dyDescent="0.25">
      <c r="A752" s="185"/>
      <c r="B752" s="185"/>
      <c r="C752" s="185"/>
      <c r="D752" s="185"/>
    </row>
    <row r="753" spans="1:4" ht="15.6" x14ac:dyDescent="0.25">
      <c r="A753" s="185"/>
      <c r="B753" s="185"/>
      <c r="C753" s="185"/>
      <c r="D753" s="185"/>
    </row>
    <row r="754" spans="1:4" ht="15.6" x14ac:dyDescent="0.25">
      <c r="A754" s="185"/>
      <c r="B754" s="185"/>
      <c r="C754" s="185"/>
      <c r="D754" s="185"/>
    </row>
    <row r="755" spans="1:4" ht="15.6" x14ac:dyDescent="0.25">
      <c r="A755" s="185"/>
      <c r="B755" s="185"/>
      <c r="C755" s="185"/>
      <c r="D755" s="185"/>
    </row>
    <row r="756" spans="1:4" ht="15.6" x14ac:dyDescent="0.25">
      <c r="A756" s="185"/>
      <c r="B756" s="185"/>
      <c r="C756" s="185"/>
      <c r="D756" s="185"/>
    </row>
    <row r="757" spans="1:4" ht="15.6" x14ac:dyDescent="0.25">
      <c r="A757" s="185"/>
      <c r="B757" s="185"/>
      <c r="C757" s="185"/>
      <c r="D757" s="185"/>
    </row>
    <row r="758" spans="1:4" ht="15.6" x14ac:dyDescent="0.25">
      <c r="A758" s="185"/>
      <c r="B758" s="185"/>
      <c r="C758" s="185"/>
      <c r="D758" s="185"/>
    </row>
    <row r="759" spans="1:4" ht="15.6" x14ac:dyDescent="0.25">
      <c r="A759" s="185"/>
      <c r="B759" s="185"/>
      <c r="C759" s="185"/>
      <c r="D759" s="185"/>
    </row>
    <row r="760" spans="1:4" ht="15.6" x14ac:dyDescent="0.25">
      <c r="A760" s="185"/>
      <c r="B760" s="185"/>
      <c r="C760" s="185"/>
      <c r="D760" s="185"/>
    </row>
    <row r="761" spans="1:4" ht="15.6" x14ac:dyDescent="0.25">
      <c r="A761" s="185"/>
      <c r="B761" s="185"/>
      <c r="C761" s="185"/>
      <c r="D761" s="185"/>
    </row>
    <row r="762" spans="1:4" ht="15.6" x14ac:dyDescent="0.25">
      <c r="A762" s="185"/>
      <c r="B762" s="185"/>
      <c r="C762" s="185"/>
      <c r="D762" s="185"/>
    </row>
    <row r="763" spans="1:4" ht="15.6" x14ac:dyDescent="0.25">
      <c r="A763" s="185"/>
      <c r="B763" s="185"/>
      <c r="C763" s="185"/>
      <c r="D763" s="185"/>
    </row>
    <row r="764" spans="1:4" ht="15.6" x14ac:dyDescent="0.25">
      <c r="A764" s="185"/>
      <c r="B764" s="185"/>
      <c r="C764" s="185"/>
      <c r="D764" s="185"/>
    </row>
    <row r="765" spans="1:4" ht="15.6" x14ac:dyDescent="0.25">
      <c r="A765" s="185"/>
      <c r="B765" s="185"/>
      <c r="C765" s="185"/>
      <c r="D765" s="185"/>
    </row>
    <row r="766" spans="1:4" ht="15.6" x14ac:dyDescent="0.25">
      <c r="A766" s="185"/>
      <c r="B766" s="185"/>
      <c r="C766" s="185"/>
      <c r="D766" s="185"/>
    </row>
    <row r="767" spans="1:4" ht="15.6" x14ac:dyDescent="0.25">
      <c r="A767" s="185"/>
      <c r="B767" s="185"/>
      <c r="C767" s="185"/>
      <c r="D767" s="185"/>
    </row>
    <row r="768" spans="1:4" ht="15.6" x14ac:dyDescent="0.25">
      <c r="A768" s="185"/>
      <c r="B768" s="185"/>
      <c r="C768" s="185"/>
      <c r="D768" s="185"/>
    </row>
    <row r="769" spans="1:4" ht="15.6" x14ac:dyDescent="0.25">
      <c r="A769" s="185"/>
      <c r="B769" s="185"/>
      <c r="C769" s="185"/>
      <c r="D769" s="185"/>
    </row>
    <row r="770" spans="1:4" ht="15.6" x14ac:dyDescent="0.25">
      <c r="A770" s="185"/>
      <c r="B770" s="185"/>
      <c r="C770" s="185"/>
      <c r="D770" s="185"/>
    </row>
    <row r="771" spans="1:4" ht="15.6" x14ac:dyDescent="0.25">
      <c r="A771" s="185"/>
      <c r="B771" s="185"/>
      <c r="C771" s="185"/>
      <c r="D771" s="185"/>
    </row>
    <row r="772" spans="1:4" ht="15.6" x14ac:dyDescent="0.25">
      <c r="A772" s="185"/>
      <c r="B772" s="185"/>
      <c r="C772" s="185"/>
      <c r="D772" s="185"/>
    </row>
    <row r="773" spans="1:4" ht="15.6" x14ac:dyDescent="0.25">
      <c r="A773" s="185"/>
      <c r="B773" s="185"/>
      <c r="C773" s="185"/>
      <c r="D773" s="185"/>
    </row>
    <row r="774" spans="1:4" ht="15.6" x14ac:dyDescent="0.25">
      <c r="A774" s="185"/>
      <c r="B774" s="185"/>
      <c r="C774" s="185"/>
      <c r="D774" s="185"/>
    </row>
    <row r="775" spans="1:4" ht="15.6" x14ac:dyDescent="0.25">
      <c r="A775" s="185"/>
      <c r="B775" s="185"/>
      <c r="C775" s="185"/>
      <c r="D775" s="185"/>
    </row>
    <row r="776" spans="1:4" ht="15.6" x14ac:dyDescent="0.25">
      <c r="A776" s="185"/>
      <c r="B776" s="185"/>
      <c r="C776" s="185"/>
      <c r="D776" s="185"/>
    </row>
    <row r="777" spans="1:4" ht="15.6" x14ac:dyDescent="0.25">
      <c r="A777" s="185"/>
      <c r="B777" s="185"/>
      <c r="C777" s="185"/>
      <c r="D777" s="185"/>
    </row>
    <row r="778" spans="1:4" ht="15.6" x14ac:dyDescent="0.25">
      <c r="A778" s="185"/>
      <c r="B778" s="185"/>
      <c r="C778" s="185"/>
      <c r="D778" s="185"/>
    </row>
    <row r="779" spans="1:4" ht="15.6" x14ac:dyDescent="0.25">
      <c r="A779" s="185"/>
      <c r="B779" s="185"/>
      <c r="C779" s="185"/>
      <c r="D779" s="185"/>
    </row>
    <row r="780" spans="1:4" ht="15.6" x14ac:dyDescent="0.25">
      <c r="A780" s="185"/>
      <c r="B780" s="185"/>
      <c r="C780" s="185"/>
      <c r="D780" s="185"/>
    </row>
    <row r="781" spans="1:4" ht="15.6" x14ac:dyDescent="0.25">
      <c r="A781" s="185"/>
      <c r="B781" s="185"/>
      <c r="C781" s="185"/>
      <c r="D781" s="185"/>
    </row>
    <row r="782" spans="1:4" ht="15.6" x14ac:dyDescent="0.25">
      <c r="A782" s="185"/>
      <c r="B782" s="185"/>
      <c r="C782" s="185"/>
      <c r="D782" s="185"/>
    </row>
    <row r="783" spans="1:4" ht="15.6" x14ac:dyDescent="0.25">
      <c r="A783" s="185"/>
      <c r="B783" s="185"/>
      <c r="C783" s="185"/>
      <c r="D783" s="185"/>
    </row>
    <row r="784" spans="1:4" ht="15.6" x14ac:dyDescent="0.25">
      <c r="A784" s="185"/>
      <c r="B784" s="185"/>
      <c r="C784" s="185"/>
      <c r="D784" s="185"/>
    </row>
    <row r="785" spans="1:4" ht="15.6" x14ac:dyDescent="0.25">
      <c r="A785" s="185"/>
      <c r="B785" s="185"/>
      <c r="C785" s="185"/>
      <c r="D785" s="185"/>
    </row>
    <row r="786" spans="1:4" ht="15.6" x14ac:dyDescent="0.25">
      <c r="A786" s="185"/>
      <c r="B786" s="185"/>
      <c r="C786" s="185"/>
      <c r="D786" s="185"/>
    </row>
    <row r="787" spans="1:4" ht="15.6" x14ac:dyDescent="0.25">
      <c r="A787" s="185"/>
      <c r="B787" s="185"/>
      <c r="C787" s="185"/>
      <c r="D787" s="185"/>
    </row>
    <row r="788" spans="1:4" ht="15.6" x14ac:dyDescent="0.25">
      <c r="A788" s="185"/>
      <c r="B788" s="185"/>
      <c r="C788" s="185"/>
      <c r="D788" s="185"/>
    </row>
    <row r="789" spans="1:4" ht="15.6" x14ac:dyDescent="0.25">
      <c r="A789" s="185"/>
      <c r="B789" s="185"/>
      <c r="C789" s="185"/>
      <c r="D789" s="185"/>
    </row>
    <row r="790" spans="1:4" ht="15.6" x14ac:dyDescent="0.25">
      <c r="A790" s="185"/>
      <c r="B790" s="185"/>
      <c r="C790" s="185"/>
      <c r="D790" s="185"/>
    </row>
    <row r="791" spans="1:4" ht="15.6" x14ac:dyDescent="0.25">
      <c r="A791" s="185"/>
      <c r="B791" s="185"/>
      <c r="C791" s="185"/>
      <c r="D791" s="185"/>
    </row>
    <row r="792" spans="1:4" ht="15.6" x14ac:dyDescent="0.25">
      <c r="A792" s="185"/>
      <c r="B792" s="185"/>
      <c r="C792" s="185"/>
      <c r="D792" s="185"/>
    </row>
    <row r="793" spans="1:4" ht="15.6" x14ac:dyDescent="0.25">
      <c r="A793" s="185"/>
      <c r="B793" s="185"/>
      <c r="C793" s="185"/>
      <c r="D793" s="185"/>
    </row>
    <row r="794" spans="1:4" ht="15.6" x14ac:dyDescent="0.25">
      <c r="A794" s="185"/>
      <c r="B794" s="185"/>
      <c r="C794" s="185"/>
      <c r="D794" s="185"/>
    </row>
    <row r="795" spans="1:4" ht="15.6" x14ac:dyDescent="0.25">
      <c r="A795" s="185"/>
      <c r="B795" s="185"/>
      <c r="C795" s="185"/>
      <c r="D795" s="185"/>
    </row>
    <row r="796" spans="1:4" ht="15.6" x14ac:dyDescent="0.25">
      <c r="A796" s="185"/>
      <c r="B796" s="185"/>
      <c r="C796" s="185"/>
      <c r="D796" s="185"/>
    </row>
    <row r="797" spans="1:4" ht="15.6" x14ac:dyDescent="0.25">
      <c r="A797" s="185"/>
      <c r="B797" s="185"/>
      <c r="C797" s="185"/>
      <c r="D797" s="185"/>
    </row>
    <row r="798" spans="1:4" ht="15.6" x14ac:dyDescent="0.25">
      <c r="A798" s="185"/>
      <c r="B798" s="185"/>
      <c r="C798" s="185"/>
      <c r="D798" s="185"/>
    </row>
    <row r="799" spans="1:4" ht="15.6" x14ac:dyDescent="0.25">
      <c r="A799" s="185"/>
      <c r="B799" s="185"/>
      <c r="C799" s="185"/>
      <c r="D799" s="185"/>
    </row>
    <row r="800" spans="1:4" ht="15.6" x14ac:dyDescent="0.25">
      <c r="A800" s="185"/>
      <c r="B800" s="185"/>
      <c r="C800" s="185"/>
      <c r="D800" s="185"/>
    </row>
    <row r="801" spans="1:4" ht="15.6" x14ac:dyDescent="0.25">
      <c r="A801" s="185"/>
      <c r="B801" s="185"/>
      <c r="C801" s="185"/>
      <c r="D801" s="185"/>
    </row>
    <row r="802" spans="1:4" ht="15.6" x14ac:dyDescent="0.25">
      <c r="A802" s="185"/>
      <c r="B802" s="185"/>
      <c r="C802" s="185"/>
      <c r="D802" s="185"/>
    </row>
    <row r="803" spans="1:4" ht="15.6" x14ac:dyDescent="0.25">
      <c r="A803" s="185"/>
      <c r="B803" s="185"/>
      <c r="C803" s="185"/>
      <c r="D803" s="185"/>
    </row>
    <row r="804" spans="1:4" ht="15.6" x14ac:dyDescent="0.25">
      <c r="A804" s="185"/>
      <c r="B804" s="185"/>
      <c r="C804" s="185"/>
      <c r="D804" s="185"/>
    </row>
    <row r="805" spans="1:4" ht="15.6" x14ac:dyDescent="0.25">
      <c r="A805" s="185"/>
      <c r="B805" s="185"/>
      <c r="C805" s="185"/>
      <c r="D805" s="185"/>
    </row>
    <row r="806" spans="1:4" ht="15.6" x14ac:dyDescent="0.25">
      <c r="A806" s="185"/>
      <c r="B806" s="185"/>
      <c r="C806" s="185"/>
      <c r="D806" s="185"/>
    </row>
    <row r="807" spans="1:4" ht="15.6" x14ac:dyDescent="0.25">
      <c r="A807" s="185"/>
      <c r="B807" s="185"/>
      <c r="C807" s="185"/>
      <c r="D807" s="185"/>
    </row>
    <row r="808" spans="1:4" ht="15.6" x14ac:dyDescent="0.25">
      <c r="A808" s="185"/>
      <c r="B808" s="185"/>
      <c r="C808" s="185"/>
      <c r="D808" s="185"/>
    </row>
    <row r="809" spans="1:4" ht="15.6" x14ac:dyDescent="0.25">
      <c r="A809" s="185"/>
      <c r="B809" s="185"/>
      <c r="C809" s="185"/>
      <c r="D809" s="185"/>
    </row>
    <row r="810" spans="1:4" ht="15.6" x14ac:dyDescent="0.25">
      <c r="A810" s="185"/>
      <c r="B810" s="185"/>
      <c r="C810" s="185"/>
      <c r="D810" s="185"/>
    </row>
    <row r="811" spans="1:4" ht="15.6" x14ac:dyDescent="0.25">
      <c r="A811" s="185"/>
      <c r="B811" s="185"/>
      <c r="C811" s="185"/>
      <c r="D811" s="185"/>
    </row>
    <row r="812" spans="1:4" ht="15.6" x14ac:dyDescent="0.25">
      <c r="A812" s="185"/>
      <c r="B812" s="185"/>
      <c r="C812" s="185"/>
      <c r="D812" s="185"/>
    </row>
    <row r="813" spans="1:4" ht="15.6" x14ac:dyDescent="0.25">
      <c r="A813" s="185"/>
      <c r="B813" s="185"/>
      <c r="C813" s="185"/>
      <c r="D813" s="185"/>
    </row>
    <row r="814" spans="1:4" ht="15.6" x14ac:dyDescent="0.25">
      <c r="A814" s="185"/>
      <c r="B814" s="185"/>
      <c r="C814" s="185"/>
      <c r="D814" s="185"/>
    </row>
    <row r="815" spans="1:4" ht="15.6" x14ac:dyDescent="0.25">
      <c r="A815" s="185"/>
      <c r="B815" s="185"/>
      <c r="C815" s="185"/>
      <c r="D815" s="185"/>
    </row>
    <row r="816" spans="1:4" ht="15.6" x14ac:dyDescent="0.25">
      <c r="A816" s="185"/>
      <c r="B816" s="185"/>
      <c r="C816" s="185"/>
      <c r="D816" s="185"/>
    </row>
    <row r="817" spans="1:4" ht="15.6" x14ac:dyDescent="0.25">
      <c r="A817" s="185"/>
      <c r="B817" s="185"/>
      <c r="C817" s="185"/>
      <c r="D817" s="185"/>
    </row>
    <row r="818" spans="1:4" ht="15.6" x14ac:dyDescent="0.25">
      <c r="A818" s="185"/>
      <c r="B818" s="185"/>
      <c r="C818" s="185"/>
      <c r="D818" s="185"/>
    </row>
    <row r="819" spans="1:4" ht="15.6" x14ac:dyDescent="0.25">
      <c r="A819" s="185"/>
      <c r="B819" s="185"/>
      <c r="C819" s="185"/>
      <c r="D819" s="185"/>
    </row>
    <row r="820" spans="1:4" ht="15.6" x14ac:dyDescent="0.25">
      <c r="A820" s="185"/>
      <c r="B820" s="185"/>
      <c r="C820" s="185"/>
      <c r="D820" s="185"/>
    </row>
    <row r="821" spans="1:4" ht="15.6" x14ac:dyDescent="0.25">
      <c r="A821" s="185"/>
      <c r="B821" s="185"/>
      <c r="C821" s="185"/>
      <c r="D821" s="185"/>
    </row>
    <row r="822" spans="1:4" ht="15.6" x14ac:dyDescent="0.25">
      <c r="A822" s="185"/>
      <c r="B822" s="185"/>
      <c r="C822" s="185"/>
      <c r="D822" s="185"/>
    </row>
    <row r="823" spans="1:4" ht="15.6" x14ac:dyDescent="0.25">
      <c r="A823" s="185"/>
      <c r="B823" s="185"/>
      <c r="C823" s="185"/>
      <c r="D823" s="185"/>
    </row>
    <row r="824" spans="1:4" ht="15.6" x14ac:dyDescent="0.25">
      <c r="A824" s="185"/>
      <c r="B824" s="185"/>
      <c r="C824" s="185"/>
      <c r="D824" s="185"/>
    </row>
    <row r="825" spans="1:4" ht="15.6" x14ac:dyDescent="0.25">
      <c r="A825" s="185"/>
      <c r="B825" s="185"/>
      <c r="C825" s="185"/>
      <c r="D825" s="185"/>
    </row>
    <row r="826" spans="1:4" ht="15.6" x14ac:dyDescent="0.25">
      <c r="A826" s="185"/>
      <c r="B826" s="185"/>
      <c r="C826" s="185"/>
      <c r="D826" s="185"/>
    </row>
    <row r="827" spans="1:4" ht="15.6" x14ac:dyDescent="0.25">
      <c r="A827" s="185"/>
      <c r="B827" s="185"/>
      <c r="C827" s="185"/>
      <c r="D827" s="185"/>
    </row>
    <row r="828" spans="1:4" ht="15.6" x14ac:dyDescent="0.25">
      <c r="A828" s="185"/>
      <c r="B828" s="185"/>
      <c r="C828" s="185"/>
      <c r="D828" s="185"/>
    </row>
    <row r="829" spans="1:4" ht="15.6" x14ac:dyDescent="0.25">
      <c r="A829" s="185"/>
      <c r="B829" s="185"/>
      <c r="C829" s="185"/>
      <c r="D829" s="185"/>
    </row>
    <row r="830" spans="1:4" ht="15.6" x14ac:dyDescent="0.25">
      <c r="A830" s="185"/>
      <c r="B830" s="185"/>
      <c r="C830" s="185"/>
      <c r="D830" s="185"/>
    </row>
    <row r="831" spans="1:4" ht="15.6" x14ac:dyDescent="0.25">
      <c r="A831" s="185"/>
      <c r="B831" s="185"/>
      <c r="C831" s="185"/>
      <c r="D831" s="185"/>
    </row>
    <row r="832" spans="1:4" ht="15.6" x14ac:dyDescent="0.25">
      <c r="A832" s="185"/>
      <c r="B832" s="185"/>
      <c r="C832" s="185"/>
      <c r="D832" s="185"/>
    </row>
    <row r="833" spans="1:4" ht="15.6" x14ac:dyDescent="0.25">
      <c r="A833" s="185"/>
      <c r="B833" s="185"/>
      <c r="C833" s="185"/>
      <c r="D833" s="185"/>
    </row>
    <row r="834" spans="1:4" ht="15.6" x14ac:dyDescent="0.25">
      <c r="A834" s="185"/>
      <c r="B834" s="185"/>
      <c r="C834" s="185"/>
      <c r="D834" s="185"/>
    </row>
    <row r="835" spans="1:4" ht="15.6" x14ac:dyDescent="0.25">
      <c r="A835" s="185"/>
      <c r="B835" s="185"/>
      <c r="C835" s="185"/>
      <c r="D835" s="185"/>
    </row>
    <row r="836" spans="1:4" ht="15.6" x14ac:dyDescent="0.25">
      <c r="A836" s="185"/>
      <c r="B836" s="185"/>
      <c r="C836" s="185"/>
      <c r="D836" s="185"/>
    </row>
    <row r="837" spans="1:4" ht="15.6" x14ac:dyDescent="0.25">
      <c r="A837" s="185"/>
      <c r="B837" s="185"/>
      <c r="C837" s="185"/>
      <c r="D837" s="185"/>
    </row>
    <row r="838" spans="1:4" ht="15.6" x14ac:dyDescent="0.25">
      <c r="A838" s="185"/>
      <c r="B838" s="185"/>
      <c r="C838" s="185"/>
      <c r="D838" s="185"/>
    </row>
    <row r="839" spans="1:4" ht="15.6" x14ac:dyDescent="0.25">
      <c r="A839" s="185"/>
      <c r="B839" s="185"/>
      <c r="C839" s="185"/>
      <c r="D839" s="185"/>
    </row>
    <row r="840" spans="1:4" ht="15.6" x14ac:dyDescent="0.25">
      <c r="A840" s="185"/>
      <c r="B840" s="185"/>
      <c r="C840" s="185"/>
      <c r="D840" s="185"/>
    </row>
    <row r="841" spans="1:4" ht="15.6" x14ac:dyDescent="0.25">
      <c r="A841" s="185"/>
      <c r="B841" s="185"/>
      <c r="C841" s="185"/>
      <c r="D841" s="185"/>
    </row>
    <row r="842" spans="1:4" ht="15.6" x14ac:dyDescent="0.25">
      <c r="A842" s="185"/>
      <c r="B842" s="185"/>
      <c r="C842" s="185"/>
      <c r="D842" s="185"/>
    </row>
    <row r="843" spans="1:4" ht="15.6" x14ac:dyDescent="0.25">
      <c r="A843" s="185"/>
      <c r="B843" s="185"/>
      <c r="C843" s="185"/>
      <c r="D843" s="185"/>
    </row>
    <row r="844" spans="1:4" ht="15.6" x14ac:dyDescent="0.25">
      <c r="A844" s="185"/>
      <c r="B844" s="185"/>
      <c r="C844" s="185"/>
      <c r="D844" s="185"/>
    </row>
    <row r="845" spans="1:4" ht="15.6" x14ac:dyDescent="0.25">
      <c r="A845" s="185"/>
      <c r="B845" s="185"/>
      <c r="C845" s="185"/>
      <c r="D845" s="185"/>
    </row>
    <row r="846" spans="1:4" ht="15.6" x14ac:dyDescent="0.25">
      <c r="A846" s="185"/>
      <c r="B846" s="185"/>
      <c r="C846" s="185"/>
      <c r="D846" s="185"/>
    </row>
    <row r="847" spans="1:4" ht="15.6" x14ac:dyDescent="0.25">
      <c r="A847" s="185"/>
      <c r="B847" s="185"/>
      <c r="C847" s="185"/>
      <c r="D847" s="185"/>
    </row>
    <row r="848" spans="1:4" ht="15.6" x14ac:dyDescent="0.25">
      <c r="A848" s="185"/>
      <c r="B848" s="185"/>
      <c r="C848" s="185"/>
      <c r="D848" s="185"/>
    </row>
    <row r="849" spans="1:4" ht="15.6" x14ac:dyDescent="0.25">
      <c r="A849" s="185"/>
      <c r="B849" s="185"/>
      <c r="C849" s="185"/>
      <c r="D849" s="185"/>
    </row>
    <row r="850" spans="1:4" ht="15.6" x14ac:dyDescent="0.25">
      <c r="A850" s="185"/>
      <c r="B850" s="185"/>
      <c r="C850" s="185"/>
      <c r="D850" s="185"/>
    </row>
    <row r="851" spans="1:4" ht="15.6" x14ac:dyDescent="0.25">
      <c r="A851" s="185"/>
      <c r="B851" s="185"/>
      <c r="C851" s="185"/>
      <c r="D851" s="185"/>
    </row>
    <row r="852" spans="1:4" ht="15.6" x14ac:dyDescent="0.25">
      <c r="A852" s="185"/>
      <c r="B852" s="185"/>
      <c r="C852" s="185"/>
      <c r="D852" s="185"/>
    </row>
    <row r="853" spans="1:4" ht="15.6" x14ac:dyDescent="0.25">
      <c r="A853" s="185"/>
      <c r="B853" s="185"/>
      <c r="C853" s="185"/>
      <c r="D853" s="185"/>
    </row>
    <row r="854" spans="1:4" ht="15.6" x14ac:dyDescent="0.25">
      <c r="A854" s="185"/>
      <c r="B854" s="185"/>
      <c r="C854" s="185"/>
      <c r="D854" s="185"/>
    </row>
    <row r="855" spans="1:4" ht="15.6" x14ac:dyDescent="0.25">
      <c r="A855" s="185"/>
      <c r="B855" s="185"/>
      <c r="C855" s="185"/>
      <c r="D855" s="185"/>
    </row>
    <row r="856" spans="1:4" ht="15.6" x14ac:dyDescent="0.25">
      <c r="A856" s="185"/>
      <c r="B856" s="185"/>
      <c r="C856" s="185"/>
      <c r="D856" s="185"/>
    </row>
    <row r="857" spans="1:4" ht="15.6" x14ac:dyDescent="0.25">
      <c r="A857" s="185"/>
      <c r="B857" s="185"/>
      <c r="C857" s="185"/>
      <c r="D857" s="185"/>
    </row>
    <row r="858" spans="1:4" ht="15.6" x14ac:dyDescent="0.25">
      <c r="A858" s="185"/>
      <c r="B858" s="185"/>
      <c r="C858" s="185"/>
      <c r="D858" s="185"/>
    </row>
    <row r="859" spans="1:4" ht="15.6" x14ac:dyDescent="0.25">
      <c r="A859" s="185"/>
      <c r="B859" s="185"/>
      <c r="C859" s="185"/>
      <c r="D859" s="185"/>
    </row>
    <row r="860" spans="1:4" ht="15.6" x14ac:dyDescent="0.25">
      <c r="A860" s="185"/>
      <c r="B860" s="185"/>
      <c r="C860" s="185"/>
      <c r="D860" s="185"/>
    </row>
    <row r="861" spans="1:4" ht="15.6" x14ac:dyDescent="0.25">
      <c r="A861" s="185"/>
      <c r="B861" s="185"/>
      <c r="C861" s="185"/>
      <c r="D861" s="185"/>
    </row>
    <row r="862" spans="1:4" ht="15.6" x14ac:dyDescent="0.25">
      <c r="A862" s="185"/>
      <c r="B862" s="185"/>
      <c r="C862" s="185"/>
      <c r="D862" s="185"/>
    </row>
    <row r="863" spans="1:4" ht="15.6" x14ac:dyDescent="0.25">
      <c r="A863" s="185"/>
      <c r="B863" s="185"/>
      <c r="C863" s="185"/>
      <c r="D863" s="185"/>
    </row>
    <row r="864" spans="1:4" ht="15.6" x14ac:dyDescent="0.25">
      <c r="A864" s="185"/>
      <c r="B864" s="185"/>
      <c r="C864" s="185"/>
      <c r="D864" s="185"/>
    </row>
    <row r="865" spans="1:4" ht="15.6" x14ac:dyDescent="0.25">
      <c r="A865" s="185"/>
      <c r="B865" s="185"/>
      <c r="C865" s="185"/>
      <c r="D865" s="185"/>
    </row>
    <row r="866" spans="1:4" ht="15.6" x14ac:dyDescent="0.25">
      <c r="A866" s="185"/>
      <c r="B866" s="185"/>
      <c r="C866" s="185"/>
      <c r="D866" s="185"/>
    </row>
    <row r="867" spans="1:4" ht="15.6" x14ac:dyDescent="0.25">
      <c r="A867" s="185"/>
      <c r="B867" s="185"/>
      <c r="C867" s="185"/>
      <c r="D867" s="185"/>
    </row>
    <row r="868" spans="1:4" ht="15.6" x14ac:dyDescent="0.25">
      <c r="A868" s="185"/>
      <c r="B868" s="185"/>
      <c r="C868" s="185"/>
      <c r="D868" s="185"/>
    </row>
    <row r="869" spans="1:4" ht="15.6" x14ac:dyDescent="0.25">
      <c r="A869" s="185"/>
      <c r="B869" s="185"/>
      <c r="C869" s="185"/>
      <c r="D869" s="185"/>
    </row>
    <row r="870" spans="1:4" ht="15.6" x14ac:dyDescent="0.25">
      <c r="A870" s="185"/>
      <c r="B870" s="185"/>
      <c r="C870" s="185"/>
      <c r="D870" s="185"/>
    </row>
    <row r="871" spans="1:4" ht="15.6" x14ac:dyDescent="0.25">
      <c r="A871" s="185"/>
      <c r="B871" s="185"/>
      <c r="C871" s="185"/>
      <c r="D871" s="185"/>
    </row>
    <row r="872" spans="1:4" ht="15.6" x14ac:dyDescent="0.25">
      <c r="A872" s="185"/>
      <c r="B872" s="185"/>
      <c r="C872" s="185"/>
      <c r="D872" s="185"/>
    </row>
    <row r="873" spans="1:4" ht="15.6" x14ac:dyDescent="0.25">
      <c r="A873" s="185"/>
      <c r="B873" s="185"/>
      <c r="C873" s="185"/>
      <c r="D873" s="185"/>
    </row>
    <row r="874" spans="1:4" ht="15.6" x14ac:dyDescent="0.25">
      <c r="A874" s="185"/>
      <c r="B874" s="185"/>
      <c r="C874" s="185"/>
      <c r="D874" s="185"/>
    </row>
    <row r="875" spans="1:4" ht="15.6" x14ac:dyDescent="0.25">
      <c r="A875" s="185"/>
      <c r="B875" s="185"/>
      <c r="C875" s="185"/>
      <c r="D875" s="185"/>
    </row>
    <row r="876" spans="1:4" ht="15.6" x14ac:dyDescent="0.25">
      <c r="A876" s="185"/>
      <c r="B876" s="185"/>
      <c r="C876" s="185"/>
      <c r="D876" s="185"/>
    </row>
    <row r="877" spans="1:4" ht="15.6" x14ac:dyDescent="0.25">
      <c r="A877" s="185"/>
      <c r="B877" s="185"/>
      <c r="C877" s="185"/>
      <c r="D877" s="185"/>
    </row>
    <row r="878" spans="1:4" ht="15.6" x14ac:dyDescent="0.25">
      <c r="A878" s="185"/>
      <c r="B878" s="185"/>
      <c r="C878" s="185"/>
      <c r="D878" s="185"/>
    </row>
    <row r="879" spans="1:4" ht="15.6" x14ac:dyDescent="0.25">
      <c r="A879" s="185"/>
      <c r="B879" s="185"/>
      <c r="C879" s="185"/>
      <c r="D879" s="185"/>
    </row>
    <row r="880" spans="1:4" ht="15.6" x14ac:dyDescent="0.25">
      <c r="A880" s="185"/>
      <c r="B880" s="185"/>
      <c r="C880" s="185"/>
      <c r="D880" s="185"/>
    </row>
    <row r="881" spans="1:4" ht="15.6" x14ac:dyDescent="0.25">
      <c r="A881" s="185"/>
      <c r="B881" s="185"/>
      <c r="C881" s="185"/>
      <c r="D881" s="185"/>
    </row>
    <row r="882" spans="1:4" ht="15.6" x14ac:dyDescent="0.25">
      <c r="A882" s="185"/>
      <c r="B882" s="185"/>
      <c r="C882" s="185"/>
      <c r="D882" s="185"/>
    </row>
    <row r="883" spans="1:4" ht="15.6" x14ac:dyDescent="0.25">
      <c r="A883" s="185"/>
      <c r="B883" s="185"/>
      <c r="C883" s="185"/>
      <c r="D883" s="185"/>
    </row>
    <row r="884" spans="1:4" ht="15.6" x14ac:dyDescent="0.25">
      <c r="A884" s="185"/>
      <c r="B884" s="185"/>
      <c r="C884" s="185"/>
      <c r="D884" s="185"/>
    </row>
    <row r="885" spans="1:4" ht="15.6" x14ac:dyDescent="0.25">
      <c r="A885" s="185"/>
      <c r="B885" s="185"/>
      <c r="C885" s="185"/>
      <c r="D885" s="185"/>
    </row>
    <row r="886" spans="1:4" ht="15.6" x14ac:dyDescent="0.25">
      <c r="A886" s="185"/>
      <c r="B886" s="185"/>
      <c r="C886" s="185"/>
      <c r="D886" s="185"/>
    </row>
    <row r="887" spans="1:4" ht="15.6" x14ac:dyDescent="0.25">
      <c r="A887" s="185"/>
      <c r="B887" s="185"/>
      <c r="C887" s="185"/>
      <c r="D887" s="185"/>
    </row>
    <row r="888" spans="1:4" ht="15.6" x14ac:dyDescent="0.25">
      <c r="A888" s="185"/>
      <c r="B888" s="185"/>
      <c r="C888" s="185"/>
      <c r="D888" s="185"/>
    </row>
    <row r="889" spans="1:4" ht="15.6" x14ac:dyDescent="0.25">
      <c r="A889" s="185"/>
      <c r="B889" s="185"/>
      <c r="C889" s="185"/>
      <c r="D889" s="185"/>
    </row>
    <row r="890" spans="1:4" ht="15.6" x14ac:dyDescent="0.25">
      <c r="A890" s="185"/>
      <c r="B890" s="185"/>
      <c r="C890" s="185"/>
      <c r="D890" s="185"/>
    </row>
    <row r="891" spans="1:4" ht="15.6" x14ac:dyDescent="0.25">
      <c r="A891" s="185"/>
      <c r="B891" s="185"/>
      <c r="C891" s="185"/>
      <c r="D891" s="185"/>
    </row>
    <row r="892" spans="1:4" ht="15.6" x14ac:dyDescent="0.25">
      <c r="A892" s="185"/>
      <c r="B892" s="185"/>
      <c r="C892" s="185"/>
      <c r="D892" s="185"/>
    </row>
    <row r="893" spans="1:4" ht="15.6" x14ac:dyDescent="0.25">
      <c r="A893" s="185"/>
      <c r="B893" s="185"/>
      <c r="C893" s="185"/>
      <c r="D893" s="185"/>
    </row>
    <row r="894" spans="1:4" ht="15.6" x14ac:dyDescent="0.25">
      <c r="A894" s="185"/>
      <c r="B894" s="185"/>
      <c r="C894" s="185"/>
      <c r="D894" s="185"/>
    </row>
    <row r="895" spans="1:4" ht="15.6" x14ac:dyDescent="0.25">
      <c r="A895" s="185"/>
      <c r="B895" s="185"/>
      <c r="C895" s="185"/>
      <c r="D895" s="185"/>
    </row>
    <row r="896" spans="1:4" ht="15.6" x14ac:dyDescent="0.25">
      <c r="A896" s="185"/>
      <c r="B896" s="185"/>
      <c r="C896" s="185"/>
      <c r="D896" s="185"/>
    </row>
    <row r="897" spans="1:4" ht="15.6" x14ac:dyDescent="0.25">
      <c r="A897" s="185"/>
      <c r="B897" s="185"/>
      <c r="C897" s="185"/>
      <c r="D897" s="185"/>
    </row>
    <row r="898" spans="1:4" ht="15.6" x14ac:dyDescent="0.25">
      <c r="A898" s="185"/>
      <c r="B898" s="185"/>
      <c r="C898" s="185"/>
      <c r="D898" s="185"/>
    </row>
    <row r="899" spans="1:4" ht="15.6" x14ac:dyDescent="0.25">
      <c r="A899" s="185"/>
      <c r="B899" s="185"/>
      <c r="C899" s="185"/>
      <c r="D899" s="185"/>
    </row>
    <row r="900" spans="1:4" ht="15.6" x14ac:dyDescent="0.25">
      <c r="A900" s="185"/>
      <c r="B900" s="185"/>
      <c r="C900" s="185"/>
      <c r="D900" s="185"/>
    </row>
    <row r="901" spans="1:4" ht="15.6" x14ac:dyDescent="0.25">
      <c r="A901" s="185"/>
      <c r="B901" s="185"/>
      <c r="C901" s="185"/>
      <c r="D901" s="185"/>
    </row>
    <row r="902" spans="1:4" ht="15.6" x14ac:dyDescent="0.25">
      <c r="A902" s="185"/>
      <c r="B902" s="185"/>
      <c r="C902" s="185"/>
      <c r="D902" s="185"/>
    </row>
    <row r="903" spans="1:4" ht="15.6" x14ac:dyDescent="0.25">
      <c r="A903" s="185"/>
      <c r="B903" s="185"/>
      <c r="C903" s="185"/>
      <c r="D903" s="185"/>
    </row>
    <row r="904" spans="1:4" ht="15.6" x14ac:dyDescent="0.25">
      <c r="A904" s="185"/>
      <c r="B904" s="185"/>
      <c r="C904" s="185"/>
      <c r="D904" s="185"/>
    </row>
    <row r="905" spans="1:4" ht="15.6" x14ac:dyDescent="0.25">
      <c r="A905" s="185"/>
      <c r="B905" s="185"/>
      <c r="C905" s="185"/>
      <c r="D905" s="185"/>
    </row>
    <row r="906" spans="1:4" ht="15.6" x14ac:dyDescent="0.25">
      <c r="A906" s="185"/>
      <c r="B906" s="185"/>
      <c r="C906" s="185"/>
      <c r="D906" s="185"/>
    </row>
    <row r="907" spans="1:4" ht="15.6" x14ac:dyDescent="0.25">
      <c r="A907" s="185"/>
      <c r="B907" s="185"/>
      <c r="C907" s="185"/>
      <c r="D907" s="185"/>
    </row>
    <row r="908" spans="1:4" ht="15.6" x14ac:dyDescent="0.25">
      <c r="A908" s="185"/>
      <c r="B908" s="185"/>
      <c r="C908" s="185"/>
      <c r="D908" s="185"/>
    </row>
    <row r="909" spans="1:4" ht="15.6" x14ac:dyDescent="0.25">
      <c r="A909" s="185"/>
      <c r="B909" s="185"/>
      <c r="C909" s="185"/>
      <c r="D909" s="185"/>
    </row>
    <row r="910" spans="1:4" ht="15.6" x14ac:dyDescent="0.25">
      <c r="A910" s="185"/>
      <c r="B910" s="185"/>
      <c r="C910" s="185"/>
      <c r="D910" s="185"/>
    </row>
    <row r="911" spans="1:4" ht="15.6" x14ac:dyDescent="0.25">
      <c r="A911" s="185"/>
      <c r="B911" s="185"/>
      <c r="C911" s="185"/>
      <c r="D911" s="185"/>
    </row>
    <row r="912" spans="1:4" ht="15.6" x14ac:dyDescent="0.25">
      <c r="A912" s="185"/>
      <c r="B912" s="185"/>
      <c r="C912" s="185"/>
      <c r="D912" s="185"/>
    </row>
    <row r="913" spans="1:4" ht="15.6" x14ac:dyDescent="0.25">
      <c r="A913" s="185"/>
      <c r="B913" s="185"/>
      <c r="C913" s="185"/>
      <c r="D913" s="185"/>
    </row>
    <row r="914" spans="1:4" ht="15.6" x14ac:dyDescent="0.25">
      <c r="A914" s="185"/>
      <c r="B914" s="185"/>
      <c r="C914" s="185"/>
      <c r="D914" s="185"/>
    </row>
    <row r="915" spans="1:4" ht="15.6" x14ac:dyDescent="0.25">
      <c r="A915" s="185"/>
      <c r="B915" s="185"/>
      <c r="C915" s="185"/>
      <c r="D915" s="185"/>
    </row>
    <row r="916" spans="1:4" ht="15.6" x14ac:dyDescent="0.25">
      <c r="A916" s="185"/>
      <c r="B916" s="185"/>
      <c r="C916" s="185"/>
      <c r="D916" s="185"/>
    </row>
    <row r="917" spans="1:4" ht="15.6" x14ac:dyDescent="0.25">
      <c r="A917" s="185"/>
      <c r="B917" s="185"/>
      <c r="C917" s="185"/>
      <c r="D917" s="185"/>
    </row>
    <row r="918" spans="1:4" ht="15.6" x14ac:dyDescent="0.25">
      <c r="A918" s="185"/>
      <c r="B918" s="185"/>
      <c r="C918" s="185"/>
      <c r="D918" s="185"/>
    </row>
    <row r="919" spans="1:4" ht="15.6" x14ac:dyDescent="0.25">
      <c r="A919" s="185"/>
      <c r="B919" s="185"/>
      <c r="C919" s="185"/>
      <c r="D919" s="185"/>
    </row>
    <row r="920" spans="1:4" ht="15.6" x14ac:dyDescent="0.25">
      <c r="A920" s="185"/>
      <c r="B920" s="185"/>
      <c r="C920" s="185"/>
      <c r="D920" s="185"/>
    </row>
    <row r="921" spans="1:4" ht="15.6" x14ac:dyDescent="0.25">
      <c r="A921" s="185"/>
      <c r="B921" s="185"/>
      <c r="C921" s="185"/>
      <c r="D921" s="185"/>
    </row>
    <row r="922" spans="1:4" ht="15.6" x14ac:dyDescent="0.25">
      <c r="A922" s="185"/>
      <c r="B922" s="185"/>
      <c r="C922" s="185"/>
      <c r="D922" s="185"/>
    </row>
    <row r="923" spans="1:4" ht="15.6" x14ac:dyDescent="0.25">
      <c r="A923" s="185"/>
      <c r="B923" s="185"/>
      <c r="C923" s="185"/>
      <c r="D923" s="185"/>
    </row>
    <row r="924" spans="1:4" ht="15.6" x14ac:dyDescent="0.25">
      <c r="A924" s="185"/>
      <c r="B924" s="185"/>
      <c r="C924" s="185"/>
      <c r="D924" s="185"/>
    </row>
    <row r="925" spans="1:4" ht="15.6" x14ac:dyDescent="0.25">
      <c r="A925" s="185"/>
      <c r="B925" s="185"/>
      <c r="C925" s="185"/>
      <c r="D925" s="185"/>
    </row>
    <row r="926" spans="1:4" ht="15.6" x14ac:dyDescent="0.25">
      <c r="A926" s="185"/>
      <c r="B926" s="185"/>
      <c r="C926" s="185"/>
      <c r="D926" s="185"/>
    </row>
    <row r="927" spans="1:4" ht="15.6" x14ac:dyDescent="0.25">
      <c r="A927" s="185"/>
      <c r="B927" s="185"/>
      <c r="C927" s="185"/>
      <c r="D927" s="185"/>
    </row>
    <row r="928" spans="1:4" ht="15.6" x14ac:dyDescent="0.25">
      <c r="A928" s="185"/>
      <c r="B928" s="185"/>
      <c r="C928" s="185"/>
      <c r="D928" s="185"/>
    </row>
    <row r="929" spans="1:4" ht="15.6" x14ac:dyDescent="0.25">
      <c r="A929" s="185"/>
      <c r="B929" s="185"/>
      <c r="C929" s="185"/>
      <c r="D929" s="185"/>
    </row>
    <row r="930" spans="1:4" ht="15.6" x14ac:dyDescent="0.25">
      <c r="A930" s="185"/>
      <c r="B930" s="185"/>
      <c r="C930" s="185"/>
      <c r="D930" s="185"/>
    </row>
    <row r="931" spans="1:4" ht="15.6" x14ac:dyDescent="0.25">
      <c r="A931" s="185"/>
      <c r="B931" s="185"/>
      <c r="C931" s="185"/>
      <c r="D931" s="185"/>
    </row>
    <row r="932" spans="1:4" ht="15.6" x14ac:dyDescent="0.25">
      <c r="A932" s="185"/>
      <c r="B932" s="185"/>
      <c r="C932" s="185"/>
      <c r="D932" s="185"/>
    </row>
    <row r="933" spans="1:4" ht="15.6" x14ac:dyDescent="0.25">
      <c r="A933" s="185"/>
      <c r="B933" s="185"/>
      <c r="C933" s="185"/>
      <c r="D933" s="185"/>
    </row>
    <row r="934" spans="1:4" ht="15.6" x14ac:dyDescent="0.25">
      <c r="A934" s="185"/>
      <c r="B934" s="185"/>
      <c r="C934" s="185"/>
      <c r="D934" s="185"/>
    </row>
    <row r="935" spans="1:4" ht="15.6" x14ac:dyDescent="0.25">
      <c r="A935" s="185"/>
      <c r="B935" s="185"/>
      <c r="C935" s="185"/>
      <c r="D935" s="185"/>
    </row>
    <row r="936" spans="1:4" ht="15.6" x14ac:dyDescent="0.25">
      <c r="A936" s="185"/>
      <c r="B936" s="185"/>
      <c r="C936" s="185"/>
      <c r="D936" s="185"/>
    </row>
    <row r="937" spans="1:4" ht="15.6" x14ac:dyDescent="0.25">
      <c r="A937" s="185"/>
      <c r="B937" s="185"/>
      <c r="C937" s="185"/>
      <c r="D937" s="185"/>
    </row>
    <row r="938" spans="1:4" ht="15.6" x14ac:dyDescent="0.25">
      <c r="A938" s="185"/>
      <c r="B938" s="185"/>
      <c r="C938" s="185"/>
      <c r="D938" s="185"/>
    </row>
    <row r="939" spans="1:4" ht="15.6" x14ac:dyDescent="0.25">
      <c r="A939" s="185"/>
      <c r="B939" s="185"/>
      <c r="C939" s="185"/>
      <c r="D939" s="185"/>
    </row>
    <row r="940" spans="1:4" ht="15.6" x14ac:dyDescent="0.25">
      <c r="A940" s="185"/>
      <c r="B940" s="185"/>
      <c r="C940" s="185"/>
      <c r="D940" s="185"/>
    </row>
    <row r="941" spans="1:4" ht="15.6" x14ac:dyDescent="0.25">
      <c r="A941" s="185"/>
      <c r="B941" s="185"/>
      <c r="C941" s="185"/>
      <c r="D941" s="185"/>
    </row>
    <row r="942" spans="1:4" ht="15.6" x14ac:dyDescent="0.25">
      <c r="A942" s="185"/>
      <c r="B942" s="185"/>
      <c r="C942" s="185"/>
      <c r="D942" s="185"/>
    </row>
    <row r="943" spans="1:4" ht="15.6" x14ac:dyDescent="0.25">
      <c r="A943" s="185"/>
      <c r="B943" s="185"/>
      <c r="C943" s="185"/>
      <c r="D943" s="185"/>
    </row>
    <row r="944" spans="1:4" ht="15.6" x14ac:dyDescent="0.25">
      <c r="A944" s="185"/>
      <c r="B944" s="185"/>
      <c r="C944" s="185"/>
      <c r="D944" s="185"/>
    </row>
    <row r="945" spans="1:4" ht="15.6" x14ac:dyDescent="0.25">
      <c r="A945" s="185"/>
      <c r="B945" s="185"/>
      <c r="C945" s="185"/>
      <c r="D945" s="185"/>
    </row>
    <row r="946" spans="1:4" ht="15.6" x14ac:dyDescent="0.25">
      <c r="A946" s="185"/>
      <c r="B946" s="185"/>
      <c r="C946" s="185"/>
      <c r="D946" s="185"/>
    </row>
    <row r="947" spans="1:4" ht="15.6" x14ac:dyDescent="0.25">
      <c r="A947" s="185"/>
      <c r="B947" s="185"/>
      <c r="C947" s="185"/>
      <c r="D947" s="185"/>
    </row>
    <row r="948" spans="1:4" ht="15.6" x14ac:dyDescent="0.25">
      <c r="A948" s="185"/>
      <c r="B948" s="185"/>
      <c r="C948" s="185"/>
      <c r="D948" s="185"/>
    </row>
    <row r="949" spans="1:4" ht="15.6" x14ac:dyDescent="0.25">
      <c r="A949" s="185"/>
      <c r="B949" s="185"/>
      <c r="C949" s="185"/>
      <c r="D949" s="185"/>
    </row>
    <row r="950" spans="1:4" ht="15.6" x14ac:dyDescent="0.25">
      <c r="A950" s="185"/>
      <c r="B950" s="185"/>
      <c r="C950" s="185"/>
      <c r="D950" s="185"/>
    </row>
    <row r="951" spans="1:4" ht="15.6" x14ac:dyDescent="0.25">
      <c r="A951" s="185"/>
      <c r="B951" s="185"/>
      <c r="C951" s="185"/>
      <c r="D951" s="185"/>
    </row>
    <row r="952" spans="1:4" ht="15.6" x14ac:dyDescent="0.25">
      <c r="A952" s="185"/>
      <c r="B952" s="185"/>
      <c r="C952" s="185"/>
      <c r="D952" s="185"/>
    </row>
    <row r="953" spans="1:4" ht="15.6" x14ac:dyDescent="0.25">
      <c r="A953" s="185"/>
      <c r="B953" s="185"/>
      <c r="C953" s="185"/>
      <c r="D953" s="185"/>
    </row>
    <row r="954" spans="1:4" ht="15.6" x14ac:dyDescent="0.25">
      <c r="A954" s="185"/>
      <c r="B954" s="185"/>
      <c r="C954" s="185"/>
      <c r="D954" s="185"/>
    </row>
    <row r="955" spans="1:4" ht="15.6" x14ac:dyDescent="0.25">
      <c r="A955" s="185"/>
      <c r="B955" s="185"/>
      <c r="C955" s="185"/>
      <c r="D955" s="185"/>
    </row>
    <row r="956" spans="1:4" ht="15.6" x14ac:dyDescent="0.25">
      <c r="A956" s="185"/>
      <c r="B956" s="185"/>
      <c r="C956" s="185"/>
      <c r="D956" s="185"/>
    </row>
    <row r="957" spans="1:4" ht="15.6" x14ac:dyDescent="0.25">
      <c r="A957" s="185"/>
      <c r="B957" s="185"/>
      <c r="C957" s="185"/>
      <c r="D957" s="185"/>
    </row>
    <row r="958" spans="1:4" ht="15.6" x14ac:dyDescent="0.25">
      <c r="A958" s="185"/>
      <c r="B958" s="185"/>
      <c r="C958" s="185"/>
      <c r="D958" s="185"/>
    </row>
    <row r="959" spans="1:4" ht="15.6" x14ac:dyDescent="0.25">
      <c r="A959" s="185"/>
      <c r="B959" s="185"/>
      <c r="C959" s="185"/>
      <c r="D959" s="185"/>
    </row>
    <row r="960" spans="1:4" ht="15.6" x14ac:dyDescent="0.25">
      <c r="A960" s="185"/>
      <c r="B960" s="185"/>
      <c r="C960" s="185"/>
      <c r="D960" s="185"/>
    </row>
    <row r="961" spans="1:4" ht="15.6" x14ac:dyDescent="0.25">
      <c r="A961" s="185"/>
      <c r="B961" s="185"/>
      <c r="C961" s="185"/>
      <c r="D961" s="185"/>
    </row>
    <row r="962" spans="1:4" ht="15.6" x14ac:dyDescent="0.25">
      <c r="A962" s="185"/>
      <c r="B962" s="185"/>
      <c r="C962" s="185"/>
      <c r="D962" s="185"/>
    </row>
    <row r="963" spans="1:4" ht="15.6" x14ac:dyDescent="0.25">
      <c r="A963" s="185"/>
      <c r="B963" s="185"/>
      <c r="C963" s="185"/>
      <c r="D963" s="185"/>
    </row>
    <row r="964" spans="1:4" ht="15.6" x14ac:dyDescent="0.25">
      <c r="A964" s="185"/>
      <c r="B964" s="185"/>
      <c r="C964" s="185"/>
      <c r="D964" s="185"/>
    </row>
    <row r="965" spans="1:4" ht="15.6" x14ac:dyDescent="0.25">
      <c r="A965" s="185"/>
      <c r="B965" s="185"/>
      <c r="C965" s="185"/>
      <c r="D965" s="185"/>
    </row>
    <row r="966" spans="1:4" ht="15.6" x14ac:dyDescent="0.25">
      <c r="A966" s="185"/>
      <c r="B966" s="185"/>
      <c r="C966" s="185"/>
      <c r="D966" s="185"/>
    </row>
    <row r="967" spans="1:4" ht="15.6" x14ac:dyDescent="0.25">
      <c r="A967" s="185"/>
      <c r="B967" s="185"/>
      <c r="C967" s="185"/>
      <c r="D967" s="185"/>
    </row>
    <row r="968" spans="1:4" ht="15.6" x14ac:dyDescent="0.25">
      <c r="A968" s="185"/>
      <c r="B968" s="185"/>
      <c r="C968" s="185"/>
      <c r="D968" s="185"/>
    </row>
    <row r="969" spans="1:4" ht="15.6" x14ac:dyDescent="0.25">
      <c r="A969" s="185"/>
      <c r="B969" s="185"/>
      <c r="C969" s="185"/>
      <c r="D969" s="185"/>
    </row>
    <row r="970" spans="1:4" ht="15.6" x14ac:dyDescent="0.25">
      <c r="A970" s="185"/>
      <c r="B970" s="185"/>
      <c r="C970" s="185"/>
      <c r="D970" s="185"/>
    </row>
    <row r="971" spans="1:4" ht="15.6" x14ac:dyDescent="0.25">
      <c r="A971" s="185"/>
      <c r="B971" s="185"/>
      <c r="C971" s="185"/>
      <c r="D971" s="185"/>
    </row>
    <row r="972" spans="1:4" ht="15.6" x14ac:dyDescent="0.25">
      <c r="A972" s="185"/>
      <c r="B972" s="185"/>
      <c r="C972" s="185"/>
      <c r="D972" s="185"/>
    </row>
    <row r="973" spans="1:4" ht="15.6" x14ac:dyDescent="0.25">
      <c r="A973" s="185"/>
      <c r="B973" s="185"/>
      <c r="C973" s="185"/>
      <c r="D973" s="185"/>
    </row>
    <row r="974" spans="1:4" ht="15.6" x14ac:dyDescent="0.25">
      <c r="A974" s="185"/>
      <c r="B974" s="185"/>
      <c r="C974" s="185"/>
      <c r="D974" s="185"/>
    </row>
    <row r="975" spans="1:4" ht="15.6" x14ac:dyDescent="0.25">
      <c r="A975" s="185"/>
      <c r="B975" s="185"/>
      <c r="C975" s="185"/>
      <c r="D975" s="185"/>
    </row>
    <row r="976" spans="1:4" ht="15.6" x14ac:dyDescent="0.25">
      <c r="A976" s="185"/>
      <c r="B976" s="185"/>
      <c r="C976" s="185"/>
      <c r="D976" s="185"/>
    </row>
    <row r="977" spans="1:4" ht="15.6" x14ac:dyDescent="0.25">
      <c r="A977" s="185"/>
      <c r="B977" s="185"/>
      <c r="C977" s="185"/>
      <c r="D977" s="185"/>
    </row>
    <row r="978" spans="1:4" ht="15.6" x14ac:dyDescent="0.25">
      <c r="A978" s="185"/>
      <c r="B978" s="185"/>
      <c r="C978" s="185"/>
      <c r="D978" s="185"/>
    </row>
    <row r="979" spans="1:4" ht="15.6" x14ac:dyDescent="0.25">
      <c r="A979" s="185"/>
      <c r="B979" s="185"/>
      <c r="C979" s="185"/>
      <c r="D979" s="185"/>
    </row>
    <row r="980" spans="1:4" ht="15.6" x14ac:dyDescent="0.25">
      <c r="A980" s="185"/>
      <c r="B980" s="185"/>
      <c r="C980" s="185"/>
      <c r="D980" s="185"/>
    </row>
    <row r="981" spans="1:4" ht="15.6" x14ac:dyDescent="0.25">
      <c r="A981" s="185"/>
      <c r="B981" s="185"/>
      <c r="C981" s="185"/>
      <c r="D981" s="185"/>
    </row>
    <row r="982" spans="1:4" ht="15.6" x14ac:dyDescent="0.25">
      <c r="A982" s="185"/>
      <c r="B982" s="185"/>
      <c r="C982" s="185"/>
      <c r="D982" s="185"/>
    </row>
    <row r="983" spans="1:4" ht="15.6" x14ac:dyDescent="0.25">
      <c r="A983" s="185"/>
      <c r="B983" s="185"/>
      <c r="C983" s="185"/>
      <c r="D983" s="185"/>
    </row>
    <row r="984" spans="1:4" ht="15.6" x14ac:dyDescent="0.25">
      <c r="A984" s="185"/>
      <c r="B984" s="185"/>
      <c r="C984" s="185"/>
      <c r="D984" s="185"/>
    </row>
    <row r="985" spans="1:4" ht="15.6" x14ac:dyDescent="0.25">
      <c r="A985" s="185"/>
      <c r="B985" s="185"/>
      <c r="C985" s="185"/>
      <c r="D985" s="185"/>
    </row>
    <row r="986" spans="1:4" ht="15.6" x14ac:dyDescent="0.25">
      <c r="A986" s="185"/>
      <c r="B986" s="185"/>
      <c r="C986" s="185"/>
      <c r="D986" s="185"/>
    </row>
    <row r="987" spans="1:4" ht="15.6" x14ac:dyDescent="0.25">
      <c r="A987" s="185"/>
      <c r="B987" s="185"/>
      <c r="C987" s="185"/>
      <c r="D987" s="185"/>
    </row>
    <row r="988" spans="1:4" ht="15.6" x14ac:dyDescent="0.25">
      <c r="A988" s="185"/>
      <c r="B988" s="185"/>
      <c r="C988" s="185"/>
      <c r="D988" s="185"/>
    </row>
    <row r="989" spans="1:4" ht="15.6" x14ac:dyDescent="0.25">
      <c r="A989" s="185"/>
      <c r="B989" s="185"/>
      <c r="C989" s="185"/>
      <c r="D989" s="185"/>
    </row>
    <row r="990" spans="1:4" ht="15.6" x14ac:dyDescent="0.25">
      <c r="A990" s="185"/>
      <c r="B990" s="185"/>
      <c r="C990" s="185"/>
      <c r="D990" s="185"/>
    </row>
    <row r="991" spans="1:4" ht="15.6" x14ac:dyDescent="0.25">
      <c r="A991" s="185"/>
      <c r="B991" s="185"/>
      <c r="C991" s="185"/>
      <c r="D991" s="185"/>
    </row>
    <row r="992" spans="1:4" ht="15.6" x14ac:dyDescent="0.25">
      <c r="A992" s="185"/>
      <c r="B992" s="185"/>
      <c r="C992" s="185"/>
      <c r="D992" s="185"/>
    </row>
    <row r="993" spans="1:4" ht="15.6" x14ac:dyDescent="0.25">
      <c r="A993" s="185"/>
      <c r="B993" s="185"/>
      <c r="C993" s="185"/>
      <c r="D993" s="185"/>
    </row>
    <row r="994" spans="1:4" ht="15.6" x14ac:dyDescent="0.25">
      <c r="A994" s="185"/>
      <c r="B994" s="185"/>
      <c r="C994" s="185"/>
      <c r="D994" s="185"/>
    </row>
    <row r="995" spans="1:4" ht="15.6" x14ac:dyDescent="0.25">
      <c r="A995" s="185"/>
      <c r="B995" s="185"/>
      <c r="C995" s="185"/>
      <c r="D995" s="185"/>
    </row>
    <row r="996" spans="1:4" ht="15.6" x14ac:dyDescent="0.25">
      <c r="A996" s="185"/>
      <c r="B996" s="185"/>
      <c r="C996" s="185"/>
      <c r="D996" s="185"/>
    </row>
    <row r="997" spans="1:4" ht="15.6" x14ac:dyDescent="0.25">
      <c r="A997" s="185"/>
      <c r="B997" s="185"/>
      <c r="C997" s="185"/>
      <c r="D997" s="185"/>
    </row>
    <row r="998" spans="1:4" ht="15.6" x14ac:dyDescent="0.25">
      <c r="A998" s="185"/>
      <c r="B998" s="185"/>
      <c r="C998" s="185"/>
      <c r="D998" s="185"/>
    </row>
    <row r="999" spans="1:4" ht="15.6" x14ac:dyDescent="0.25">
      <c r="A999" s="185"/>
      <c r="B999" s="185"/>
      <c r="C999" s="185"/>
      <c r="D999" s="185"/>
    </row>
    <row r="1000" spans="1:4" ht="15.6" x14ac:dyDescent="0.25">
      <c r="A1000" s="185"/>
      <c r="B1000" s="185"/>
      <c r="C1000" s="185"/>
      <c r="D1000" s="185"/>
    </row>
    <row r="1001" spans="1:4" ht="15.6" x14ac:dyDescent="0.25">
      <c r="A1001" s="185"/>
      <c r="B1001" s="185"/>
      <c r="C1001" s="185"/>
      <c r="D1001" s="185"/>
    </row>
    <row r="1002" spans="1:4" ht="15.6" x14ac:dyDescent="0.25">
      <c r="A1002" s="185"/>
      <c r="B1002" s="185"/>
      <c r="C1002" s="185"/>
      <c r="D1002" s="185"/>
    </row>
    <row r="1003" spans="1:4" ht="15.6" x14ac:dyDescent="0.25">
      <c r="A1003" s="185"/>
      <c r="B1003" s="185"/>
      <c r="C1003" s="185"/>
      <c r="D1003" s="185"/>
    </row>
    <row r="1004" spans="1:4" ht="15.6" x14ac:dyDescent="0.25">
      <c r="A1004" s="185"/>
      <c r="B1004" s="185"/>
      <c r="C1004" s="185"/>
      <c r="D1004" s="185"/>
    </row>
    <row r="1005" spans="1:4" ht="15.6" x14ac:dyDescent="0.25">
      <c r="A1005" s="185"/>
      <c r="B1005" s="185"/>
      <c r="C1005" s="185"/>
      <c r="D1005" s="185"/>
    </row>
    <row r="1006" spans="1:4" ht="15.6" x14ac:dyDescent="0.25">
      <c r="A1006" s="185"/>
      <c r="B1006" s="185"/>
      <c r="C1006" s="185"/>
      <c r="D1006" s="185"/>
    </row>
    <row r="1007" spans="1:4" ht="15.6" x14ac:dyDescent="0.25">
      <c r="A1007" s="185"/>
      <c r="B1007" s="185"/>
      <c r="C1007" s="185"/>
      <c r="D1007" s="185"/>
    </row>
    <row r="1008" spans="1:4" ht="15.6" x14ac:dyDescent="0.25">
      <c r="A1008" s="185"/>
      <c r="B1008" s="185"/>
      <c r="C1008" s="185"/>
      <c r="D1008" s="185"/>
    </row>
    <row r="1009" spans="1:4" ht="15.6" x14ac:dyDescent="0.25">
      <c r="A1009" s="185"/>
      <c r="B1009" s="185"/>
      <c r="C1009" s="185"/>
      <c r="D1009" s="185"/>
    </row>
    <row r="1010" spans="1:4" ht="15.6" x14ac:dyDescent="0.25">
      <c r="A1010" s="185"/>
      <c r="B1010" s="185"/>
      <c r="C1010" s="185"/>
      <c r="D1010" s="185"/>
    </row>
    <row r="1011" spans="1:4" ht="15.6" x14ac:dyDescent="0.25">
      <c r="A1011" s="185"/>
      <c r="B1011" s="185"/>
      <c r="C1011" s="185"/>
      <c r="D1011" s="185"/>
    </row>
    <row r="1012" spans="1:4" ht="15.6" x14ac:dyDescent="0.25">
      <c r="A1012" s="185"/>
      <c r="B1012" s="185"/>
      <c r="C1012" s="185"/>
      <c r="D1012" s="185"/>
    </row>
    <row r="1013" spans="1:4" ht="15.6" x14ac:dyDescent="0.25">
      <c r="A1013" s="185"/>
      <c r="B1013" s="185"/>
      <c r="C1013" s="185"/>
      <c r="D1013" s="185"/>
    </row>
    <row r="1014" spans="1:4" ht="15.6" x14ac:dyDescent="0.25">
      <c r="A1014" s="185"/>
      <c r="B1014" s="185"/>
      <c r="C1014" s="185"/>
      <c r="D1014" s="185"/>
    </row>
    <row r="1015" spans="1:4" ht="15.6" x14ac:dyDescent="0.25">
      <c r="A1015" s="185"/>
      <c r="B1015" s="185"/>
      <c r="C1015" s="185"/>
      <c r="D1015" s="185"/>
    </row>
    <row r="1016" spans="1:4" ht="15.6" x14ac:dyDescent="0.25">
      <c r="A1016" s="185"/>
      <c r="B1016" s="185"/>
      <c r="C1016" s="185"/>
      <c r="D1016" s="185"/>
    </row>
    <row r="1017" spans="1:4" ht="15.6" x14ac:dyDescent="0.25">
      <c r="A1017" s="185"/>
      <c r="B1017" s="185"/>
      <c r="C1017" s="185"/>
      <c r="D1017" s="185"/>
    </row>
    <row r="1018" spans="1:4" ht="15.6" x14ac:dyDescent="0.25">
      <c r="A1018" s="185"/>
      <c r="B1018" s="185"/>
      <c r="C1018" s="185"/>
      <c r="D1018" s="185"/>
    </row>
    <row r="1019" spans="1:4" ht="15.6" x14ac:dyDescent="0.25">
      <c r="A1019" s="185"/>
      <c r="B1019" s="185"/>
      <c r="C1019" s="185"/>
      <c r="D1019" s="185"/>
    </row>
    <row r="1020" spans="1:4" ht="15.6" x14ac:dyDescent="0.25">
      <c r="A1020" s="185"/>
      <c r="B1020" s="185"/>
      <c r="C1020" s="185"/>
      <c r="D1020" s="185"/>
    </row>
    <row r="1021" spans="1:4" ht="15.6" x14ac:dyDescent="0.25">
      <c r="A1021" s="185"/>
      <c r="B1021" s="185"/>
      <c r="C1021" s="185"/>
      <c r="D1021" s="185"/>
    </row>
    <row r="1022" spans="1:4" ht="15.6" x14ac:dyDescent="0.25">
      <c r="A1022" s="185"/>
      <c r="B1022" s="185"/>
      <c r="C1022" s="185"/>
      <c r="D1022" s="185"/>
    </row>
    <row r="1023" spans="1:4" ht="15.6" x14ac:dyDescent="0.25">
      <c r="A1023" s="185"/>
      <c r="B1023" s="185"/>
      <c r="C1023" s="185"/>
      <c r="D1023" s="185"/>
    </row>
    <row r="1024" spans="1:4" ht="15.6" x14ac:dyDescent="0.25">
      <c r="A1024" s="185"/>
      <c r="B1024" s="185"/>
      <c r="C1024" s="185"/>
      <c r="D1024" s="185"/>
    </row>
    <row r="1025" spans="1:4" ht="15.6" x14ac:dyDescent="0.25">
      <c r="A1025" s="185"/>
      <c r="B1025" s="185"/>
      <c r="C1025" s="185"/>
      <c r="D1025" s="185"/>
    </row>
    <row r="1026" spans="1:4" ht="15.6" x14ac:dyDescent="0.25">
      <c r="A1026" s="185"/>
      <c r="B1026" s="185"/>
      <c r="C1026" s="185"/>
      <c r="D1026" s="185"/>
    </row>
    <row r="1027" spans="1:4" ht="15.6" x14ac:dyDescent="0.25">
      <c r="A1027" s="185"/>
      <c r="B1027" s="185"/>
      <c r="C1027" s="185"/>
      <c r="D1027" s="185"/>
    </row>
    <row r="1028" spans="1:4" ht="15.6" x14ac:dyDescent="0.25">
      <c r="A1028" s="185"/>
      <c r="B1028" s="185"/>
      <c r="C1028" s="185"/>
      <c r="D1028" s="185"/>
    </row>
    <row r="1029" spans="1:4" ht="15.6" x14ac:dyDescent="0.25">
      <c r="A1029" s="185"/>
      <c r="B1029" s="185"/>
      <c r="C1029" s="185"/>
      <c r="D1029" s="185"/>
    </row>
    <row r="1030" spans="1:4" ht="15.6" x14ac:dyDescent="0.25">
      <c r="A1030" s="185"/>
      <c r="B1030" s="185"/>
      <c r="C1030" s="185"/>
      <c r="D1030" s="185"/>
    </row>
    <row r="1031" spans="1:4" ht="15.6" x14ac:dyDescent="0.25">
      <c r="A1031" s="185"/>
      <c r="B1031" s="185"/>
      <c r="C1031" s="185"/>
      <c r="D1031" s="185"/>
    </row>
    <row r="1032" spans="1:4" ht="15.6" x14ac:dyDescent="0.25">
      <c r="A1032" s="185"/>
      <c r="B1032" s="185"/>
      <c r="C1032" s="185"/>
      <c r="D1032" s="185"/>
    </row>
    <row r="1033" spans="1:4" ht="15.6" x14ac:dyDescent="0.25">
      <c r="A1033" s="185"/>
      <c r="B1033" s="185"/>
      <c r="C1033" s="185"/>
      <c r="D1033" s="185"/>
    </row>
    <row r="1034" spans="1:4" ht="15.6" x14ac:dyDescent="0.25">
      <c r="A1034" s="185"/>
      <c r="B1034" s="185"/>
      <c r="C1034" s="185"/>
      <c r="D1034" s="185"/>
    </row>
    <row r="1035" spans="1:4" ht="15.6" x14ac:dyDescent="0.25">
      <c r="A1035" s="185"/>
      <c r="B1035" s="185"/>
      <c r="C1035" s="185"/>
      <c r="D1035" s="185"/>
    </row>
    <row r="1036" spans="1:4" ht="15.6" x14ac:dyDescent="0.25">
      <c r="A1036" s="185"/>
      <c r="B1036" s="185"/>
      <c r="C1036" s="185"/>
      <c r="D1036" s="185"/>
    </row>
    <row r="1037" spans="1:4" ht="15.6" x14ac:dyDescent="0.25">
      <c r="A1037" s="185"/>
      <c r="B1037" s="185"/>
      <c r="C1037" s="185"/>
      <c r="D1037" s="185"/>
    </row>
    <row r="1038" spans="1:4" ht="15.6" x14ac:dyDescent="0.25">
      <c r="A1038" s="185"/>
      <c r="B1038" s="185"/>
      <c r="C1038" s="185"/>
      <c r="D1038" s="185"/>
    </row>
    <row r="1039" spans="1:4" ht="15.6" x14ac:dyDescent="0.25">
      <c r="A1039" s="185"/>
      <c r="B1039" s="185"/>
      <c r="C1039" s="185"/>
      <c r="D1039" s="185"/>
    </row>
    <row r="1040" spans="1:4" ht="15.6" x14ac:dyDescent="0.25">
      <c r="A1040" s="185"/>
      <c r="B1040" s="185"/>
      <c r="C1040" s="185"/>
      <c r="D1040" s="185"/>
    </row>
    <row r="1041" spans="1:4" ht="15.6" x14ac:dyDescent="0.25">
      <c r="A1041" s="185"/>
      <c r="B1041" s="185"/>
      <c r="C1041" s="185"/>
      <c r="D1041" s="185"/>
    </row>
    <row r="1042" spans="1:4" ht="15.6" x14ac:dyDescent="0.25">
      <c r="A1042" s="185"/>
      <c r="B1042" s="185"/>
      <c r="C1042" s="185"/>
      <c r="D1042" s="185"/>
    </row>
    <row r="1043" spans="1:4" ht="15.6" x14ac:dyDescent="0.25">
      <c r="A1043" s="185"/>
      <c r="B1043" s="185"/>
      <c r="C1043" s="185"/>
      <c r="D1043" s="185"/>
    </row>
    <row r="1044" spans="1:4" ht="15.6" x14ac:dyDescent="0.25">
      <c r="A1044" s="185"/>
      <c r="B1044" s="185"/>
      <c r="C1044" s="185"/>
      <c r="D1044" s="185"/>
    </row>
    <row r="1045" spans="1:4" ht="15.6" x14ac:dyDescent="0.25">
      <c r="A1045" s="185"/>
      <c r="B1045" s="185"/>
      <c r="C1045" s="185"/>
      <c r="D1045" s="185"/>
    </row>
    <row r="1046" spans="1:4" ht="15.6" x14ac:dyDescent="0.25">
      <c r="A1046" s="185"/>
      <c r="B1046" s="185"/>
      <c r="C1046" s="185"/>
      <c r="D1046" s="185"/>
    </row>
    <row r="1047" spans="1:4" ht="15.6" x14ac:dyDescent="0.25">
      <c r="A1047" s="185"/>
      <c r="B1047" s="185"/>
      <c r="C1047" s="185"/>
      <c r="D1047" s="185"/>
    </row>
    <row r="1048" spans="1:4" ht="15.6" x14ac:dyDescent="0.25">
      <c r="A1048" s="185"/>
      <c r="B1048" s="185"/>
      <c r="C1048" s="185"/>
      <c r="D1048" s="185"/>
    </row>
    <row r="1049" spans="1:4" ht="15.6" x14ac:dyDescent="0.25">
      <c r="A1049" s="185"/>
      <c r="B1049" s="185"/>
      <c r="C1049" s="185"/>
      <c r="D1049" s="185"/>
    </row>
    <row r="1050" spans="1:4" ht="15.6" x14ac:dyDescent="0.25">
      <c r="A1050" s="185"/>
      <c r="B1050" s="185"/>
      <c r="C1050" s="185"/>
      <c r="D1050" s="185"/>
    </row>
    <row r="1051" spans="1:4" ht="15.6" x14ac:dyDescent="0.25">
      <c r="A1051" s="185"/>
      <c r="B1051" s="185"/>
      <c r="C1051" s="185"/>
      <c r="D1051" s="185"/>
    </row>
    <row r="1052" spans="1:4" ht="15.6" x14ac:dyDescent="0.25">
      <c r="A1052" s="185"/>
      <c r="B1052" s="185"/>
      <c r="C1052" s="185"/>
      <c r="D1052" s="185"/>
    </row>
    <row r="1053" spans="1:4" ht="15.6" x14ac:dyDescent="0.25">
      <c r="A1053" s="185"/>
      <c r="B1053" s="185"/>
      <c r="C1053" s="185"/>
      <c r="D1053" s="185"/>
    </row>
    <row r="1054" spans="1:4" ht="15.6" x14ac:dyDescent="0.25">
      <c r="A1054" s="185"/>
      <c r="B1054" s="185"/>
      <c r="C1054" s="185"/>
      <c r="D1054" s="185"/>
    </row>
    <row r="1055" spans="1:4" ht="15.6" x14ac:dyDescent="0.25">
      <c r="A1055" s="185"/>
      <c r="B1055" s="185"/>
      <c r="C1055" s="185"/>
      <c r="D1055" s="185"/>
    </row>
    <row r="1056" spans="1:4" ht="15.6" x14ac:dyDescent="0.25">
      <c r="A1056" s="185"/>
      <c r="B1056" s="185"/>
      <c r="C1056" s="185"/>
      <c r="D1056" s="185"/>
    </row>
    <row r="1057" spans="1:4" ht="15.6" x14ac:dyDescent="0.25">
      <c r="A1057" s="185"/>
      <c r="B1057" s="185"/>
      <c r="C1057" s="185"/>
      <c r="D1057" s="185"/>
    </row>
    <row r="1058" spans="1:4" ht="15.6" x14ac:dyDescent="0.25">
      <c r="A1058" s="185"/>
      <c r="B1058" s="185"/>
      <c r="C1058" s="185"/>
      <c r="D1058" s="185"/>
    </row>
    <row r="1059" spans="1:4" ht="15.6" x14ac:dyDescent="0.25">
      <c r="A1059" s="185"/>
      <c r="B1059" s="185"/>
      <c r="C1059" s="185"/>
      <c r="D1059" s="185"/>
    </row>
    <row r="1060" spans="1:4" ht="15.6" x14ac:dyDescent="0.25">
      <c r="A1060" s="185"/>
      <c r="B1060" s="185"/>
      <c r="C1060" s="185"/>
      <c r="D1060" s="185"/>
    </row>
    <row r="1061" spans="1:4" ht="15.6" x14ac:dyDescent="0.25">
      <c r="A1061" s="185"/>
      <c r="B1061" s="185"/>
      <c r="C1061" s="185"/>
      <c r="D1061" s="185"/>
    </row>
    <row r="1062" spans="1:4" ht="15.6" x14ac:dyDescent="0.25">
      <c r="A1062" s="185"/>
      <c r="B1062" s="185"/>
      <c r="C1062" s="185"/>
      <c r="D1062" s="185"/>
    </row>
    <row r="1063" spans="1:4" ht="15.6" x14ac:dyDescent="0.25">
      <c r="A1063" s="185"/>
      <c r="B1063" s="185"/>
      <c r="C1063" s="185"/>
      <c r="D1063" s="185"/>
    </row>
    <row r="1064" spans="1:4" ht="15.6" x14ac:dyDescent="0.25">
      <c r="A1064" s="185"/>
      <c r="B1064" s="185"/>
      <c r="C1064" s="185"/>
      <c r="D1064" s="185"/>
    </row>
    <row r="1065" spans="1:4" ht="15.6" x14ac:dyDescent="0.25">
      <c r="A1065" s="185"/>
      <c r="B1065" s="185"/>
      <c r="C1065" s="185"/>
      <c r="D1065" s="185"/>
    </row>
    <row r="1066" spans="1:4" ht="15.6" x14ac:dyDescent="0.25">
      <c r="A1066" s="185"/>
      <c r="B1066" s="185"/>
      <c r="C1066" s="185"/>
      <c r="D1066" s="185"/>
    </row>
    <row r="1067" spans="1:4" ht="15.6" x14ac:dyDescent="0.25">
      <c r="A1067" s="185"/>
      <c r="B1067" s="185"/>
      <c r="C1067" s="185"/>
      <c r="D1067" s="185"/>
    </row>
    <row r="1068" spans="1:4" ht="15.6" x14ac:dyDescent="0.25">
      <c r="A1068" s="185"/>
      <c r="B1068" s="185"/>
      <c r="C1068" s="185"/>
      <c r="D1068" s="185"/>
    </row>
    <row r="1069" spans="1:4" ht="15.6" x14ac:dyDescent="0.25">
      <c r="A1069" s="185"/>
      <c r="B1069" s="185"/>
      <c r="C1069" s="185"/>
      <c r="D1069" s="185"/>
    </row>
    <row r="1070" spans="1:4" ht="15.6" x14ac:dyDescent="0.25">
      <c r="A1070" s="185"/>
      <c r="B1070" s="185"/>
      <c r="C1070" s="185"/>
      <c r="D1070" s="185"/>
    </row>
    <row r="1071" spans="1:4" ht="15.6" x14ac:dyDescent="0.25">
      <c r="A1071" s="185"/>
      <c r="B1071" s="185"/>
      <c r="C1071" s="185"/>
      <c r="D1071" s="185"/>
    </row>
    <row r="1072" spans="1:4" ht="15.6" x14ac:dyDescent="0.25">
      <c r="A1072" s="185"/>
      <c r="B1072" s="185"/>
      <c r="C1072" s="185"/>
      <c r="D1072" s="185"/>
    </row>
    <row r="1073" spans="1:4" ht="15.6" x14ac:dyDescent="0.25">
      <c r="A1073" s="185"/>
      <c r="B1073" s="185"/>
      <c r="C1073" s="185"/>
      <c r="D1073" s="185"/>
    </row>
    <row r="1074" spans="1:4" ht="15.6" x14ac:dyDescent="0.25">
      <c r="A1074" s="185"/>
      <c r="B1074" s="185"/>
      <c r="C1074" s="185"/>
      <c r="D1074" s="185"/>
    </row>
    <row r="1075" spans="1:4" ht="15.6" x14ac:dyDescent="0.25">
      <c r="A1075" s="185"/>
      <c r="B1075" s="185"/>
      <c r="C1075" s="185"/>
      <c r="D1075" s="185"/>
    </row>
    <row r="1076" spans="1:4" ht="15.6" x14ac:dyDescent="0.25">
      <c r="A1076" s="185"/>
      <c r="B1076" s="185"/>
      <c r="C1076" s="185"/>
      <c r="D1076" s="185"/>
    </row>
    <row r="1077" spans="1:4" ht="15.6" x14ac:dyDescent="0.25">
      <c r="A1077" s="185"/>
      <c r="B1077" s="185"/>
      <c r="C1077" s="185"/>
      <c r="D1077" s="185"/>
    </row>
    <row r="1078" spans="1:4" ht="15.6" x14ac:dyDescent="0.25">
      <c r="A1078" s="185"/>
      <c r="B1078" s="185"/>
      <c r="C1078" s="185"/>
      <c r="D1078" s="185"/>
    </row>
    <row r="1079" spans="1:4" ht="15.6" x14ac:dyDescent="0.25">
      <c r="A1079" s="185"/>
      <c r="B1079" s="185"/>
      <c r="C1079" s="185"/>
      <c r="D1079" s="185"/>
    </row>
    <row r="1080" spans="1:4" ht="15.6" x14ac:dyDescent="0.25">
      <c r="A1080" s="185"/>
      <c r="B1080" s="185"/>
      <c r="C1080" s="185"/>
      <c r="D1080" s="185"/>
    </row>
    <row r="1081" spans="1:4" ht="15.6" x14ac:dyDescent="0.25">
      <c r="A1081" s="185"/>
      <c r="B1081" s="185"/>
      <c r="C1081" s="185"/>
      <c r="D1081" s="185"/>
    </row>
    <row r="1082" spans="1:4" ht="15.6" x14ac:dyDescent="0.25">
      <c r="A1082" s="185"/>
      <c r="B1082" s="185"/>
      <c r="C1082" s="185"/>
      <c r="D1082" s="185"/>
    </row>
    <row r="1083" spans="1:4" ht="15.6" x14ac:dyDescent="0.25">
      <c r="A1083" s="185"/>
      <c r="B1083" s="185"/>
      <c r="C1083" s="185"/>
      <c r="D1083" s="185"/>
    </row>
    <row r="1084" spans="1:4" ht="15.6" x14ac:dyDescent="0.25">
      <c r="A1084" s="185"/>
      <c r="B1084" s="185"/>
      <c r="C1084" s="185"/>
      <c r="D1084" s="185"/>
    </row>
    <row r="1085" spans="1:4" ht="15.6" x14ac:dyDescent="0.25">
      <c r="A1085" s="185"/>
      <c r="B1085" s="185"/>
      <c r="C1085" s="185"/>
      <c r="D1085" s="185"/>
    </row>
    <row r="1086" spans="1:4" ht="15.6" x14ac:dyDescent="0.25">
      <c r="A1086" s="185"/>
      <c r="B1086" s="185"/>
      <c r="C1086" s="185"/>
      <c r="D1086" s="185"/>
    </row>
    <row r="1087" spans="1:4" ht="15.6" x14ac:dyDescent="0.25">
      <c r="A1087" s="185"/>
      <c r="B1087" s="185"/>
      <c r="C1087" s="185"/>
      <c r="D1087" s="185"/>
    </row>
    <row r="1088" spans="1:4" ht="15.6" x14ac:dyDescent="0.25">
      <c r="A1088" s="185"/>
      <c r="B1088" s="185"/>
      <c r="C1088" s="185"/>
      <c r="D1088" s="185"/>
    </row>
    <row r="1089" spans="1:4" ht="15.6" x14ac:dyDescent="0.25">
      <c r="A1089" s="185"/>
      <c r="B1089" s="185"/>
      <c r="C1089" s="185"/>
      <c r="D1089" s="185"/>
    </row>
    <row r="1090" spans="1:4" ht="15.6" x14ac:dyDescent="0.25">
      <c r="A1090" s="185"/>
      <c r="B1090" s="185"/>
      <c r="C1090" s="185"/>
      <c r="D1090" s="185"/>
    </row>
    <row r="1091" spans="1:4" ht="15.6" x14ac:dyDescent="0.25">
      <c r="A1091" s="185"/>
      <c r="B1091" s="185"/>
      <c r="C1091" s="185"/>
      <c r="D1091" s="185"/>
    </row>
    <row r="1092" spans="1:4" ht="15.6" x14ac:dyDescent="0.25">
      <c r="A1092" s="185"/>
      <c r="B1092" s="185"/>
      <c r="C1092" s="185"/>
      <c r="D1092" s="185"/>
    </row>
    <row r="1093" spans="1:4" ht="15.6" x14ac:dyDescent="0.25">
      <c r="A1093" s="185"/>
      <c r="B1093" s="185"/>
      <c r="C1093" s="185"/>
      <c r="D1093" s="185"/>
    </row>
    <row r="1094" spans="1:4" ht="15.6" x14ac:dyDescent="0.25">
      <c r="A1094" s="185"/>
      <c r="B1094" s="185"/>
      <c r="C1094" s="185"/>
      <c r="D1094" s="185"/>
    </row>
    <row r="1095" spans="1:4" ht="15.6" x14ac:dyDescent="0.25">
      <c r="A1095" s="185"/>
      <c r="B1095" s="185"/>
      <c r="C1095" s="185"/>
      <c r="D1095" s="185"/>
    </row>
    <row r="1096" spans="1:4" ht="15.6" x14ac:dyDescent="0.25">
      <c r="A1096" s="185"/>
      <c r="B1096" s="185"/>
      <c r="C1096" s="185"/>
      <c r="D1096" s="185"/>
    </row>
    <row r="1097" spans="1:4" ht="15.6" x14ac:dyDescent="0.25">
      <c r="A1097" s="185"/>
      <c r="B1097" s="185"/>
      <c r="C1097" s="185"/>
      <c r="D1097" s="185"/>
    </row>
    <row r="1098" spans="1:4" ht="15.6" x14ac:dyDescent="0.25">
      <c r="A1098" s="185"/>
      <c r="B1098" s="185"/>
      <c r="C1098" s="185"/>
      <c r="D1098" s="185"/>
    </row>
    <row r="1099" spans="1:4" ht="15.6" x14ac:dyDescent="0.25">
      <c r="A1099" s="185"/>
      <c r="B1099" s="185"/>
      <c r="C1099" s="185"/>
      <c r="D1099" s="185"/>
    </row>
    <row r="1100" spans="1:4" ht="15.6" x14ac:dyDescent="0.25">
      <c r="A1100" s="185"/>
      <c r="B1100" s="185"/>
      <c r="C1100" s="185"/>
      <c r="D1100" s="185"/>
    </row>
    <row r="1101" spans="1:4" ht="15.6" x14ac:dyDescent="0.25">
      <c r="A1101" s="185"/>
      <c r="B1101" s="185"/>
      <c r="C1101" s="185"/>
      <c r="D1101" s="185"/>
    </row>
    <row r="1102" spans="1:4" ht="15.6" x14ac:dyDescent="0.25">
      <c r="A1102" s="185"/>
      <c r="B1102" s="185"/>
      <c r="C1102" s="185"/>
      <c r="D1102" s="185"/>
    </row>
    <row r="1103" spans="1:4" ht="15.6" x14ac:dyDescent="0.25">
      <c r="A1103" s="185"/>
      <c r="B1103" s="185"/>
      <c r="C1103" s="185"/>
      <c r="D1103" s="185"/>
    </row>
    <row r="1104" spans="1:4" ht="15.6" x14ac:dyDescent="0.25">
      <c r="A1104" s="185"/>
      <c r="B1104" s="185"/>
      <c r="C1104" s="185"/>
      <c r="D1104" s="185"/>
    </row>
    <row r="1105" spans="1:4" ht="15.6" x14ac:dyDescent="0.25">
      <c r="A1105" s="185"/>
      <c r="B1105" s="185"/>
      <c r="C1105" s="185"/>
      <c r="D1105" s="185"/>
    </row>
    <row r="1106" spans="1:4" ht="15.6" x14ac:dyDescent="0.25">
      <c r="A1106" s="185"/>
      <c r="B1106" s="185"/>
      <c r="C1106" s="185"/>
      <c r="D1106" s="185"/>
    </row>
    <row r="1107" spans="1:4" ht="15.6" x14ac:dyDescent="0.25">
      <c r="A1107" s="185"/>
      <c r="B1107" s="185"/>
      <c r="C1107" s="185"/>
      <c r="D1107" s="185"/>
    </row>
    <row r="1108" spans="1:4" ht="15.6" x14ac:dyDescent="0.25">
      <c r="A1108" s="185"/>
      <c r="B1108" s="185"/>
      <c r="C1108" s="185"/>
      <c r="D1108" s="185"/>
    </row>
    <row r="1109" spans="1:4" ht="15.6" x14ac:dyDescent="0.25">
      <c r="A1109" s="185"/>
      <c r="B1109" s="185"/>
      <c r="C1109" s="185"/>
      <c r="D1109" s="185"/>
    </row>
    <row r="1110" spans="1:4" ht="15.6" x14ac:dyDescent="0.25">
      <c r="A1110" s="185"/>
      <c r="B1110" s="185"/>
      <c r="C1110" s="185"/>
      <c r="D1110" s="185"/>
    </row>
    <row r="1111" spans="1:4" ht="15.6" x14ac:dyDescent="0.25">
      <c r="A1111" s="185"/>
      <c r="B1111" s="185"/>
      <c r="C1111" s="185"/>
      <c r="D1111" s="185"/>
    </row>
    <row r="1112" spans="1:4" ht="15.6" x14ac:dyDescent="0.25">
      <c r="A1112" s="185"/>
      <c r="B1112" s="185"/>
      <c r="C1112" s="185"/>
      <c r="D1112" s="185"/>
    </row>
    <row r="1113" spans="1:4" ht="15.6" x14ac:dyDescent="0.25">
      <c r="A1113" s="185"/>
      <c r="B1113" s="185"/>
      <c r="C1113" s="185"/>
      <c r="D1113" s="185"/>
    </row>
    <row r="1114" spans="1:4" ht="15.6" x14ac:dyDescent="0.25">
      <c r="A1114" s="185"/>
      <c r="B1114" s="185"/>
      <c r="C1114" s="185"/>
      <c r="D1114" s="185"/>
    </row>
    <row r="1115" spans="1:4" ht="15.6" x14ac:dyDescent="0.25">
      <c r="A1115" s="185"/>
      <c r="B1115" s="185"/>
      <c r="C1115" s="185"/>
      <c r="D1115" s="185"/>
    </row>
    <row r="1116" spans="1:4" ht="15.6" x14ac:dyDescent="0.25">
      <c r="A1116" s="185"/>
      <c r="B1116" s="185"/>
      <c r="C1116" s="185"/>
      <c r="D1116" s="185"/>
    </row>
    <row r="1117" spans="1:4" ht="15.6" x14ac:dyDescent="0.25">
      <c r="A1117" s="185"/>
      <c r="B1117" s="185"/>
      <c r="C1117" s="185"/>
      <c r="D1117" s="185"/>
    </row>
    <row r="1118" spans="1:4" ht="15.6" x14ac:dyDescent="0.25">
      <c r="A1118" s="185"/>
      <c r="B1118" s="185"/>
      <c r="C1118" s="185"/>
      <c r="D1118" s="185"/>
    </row>
    <row r="1119" spans="1:4" ht="15.6" x14ac:dyDescent="0.25">
      <c r="A1119" s="185"/>
      <c r="B1119" s="185"/>
      <c r="C1119" s="185"/>
      <c r="D1119" s="185"/>
    </row>
    <row r="1120" spans="1:4" ht="15.6" x14ac:dyDescent="0.25">
      <c r="A1120" s="185"/>
      <c r="B1120" s="185"/>
      <c r="C1120" s="185"/>
      <c r="D1120" s="185"/>
    </row>
    <row r="1121" spans="1:4" ht="15.6" x14ac:dyDescent="0.25">
      <c r="A1121" s="185"/>
      <c r="B1121" s="185"/>
      <c r="C1121" s="185"/>
      <c r="D1121" s="185"/>
    </row>
    <row r="1122" spans="1:4" ht="15.6" x14ac:dyDescent="0.25">
      <c r="A1122" s="185"/>
      <c r="B1122" s="185"/>
      <c r="C1122" s="185"/>
      <c r="D1122" s="185"/>
    </row>
    <row r="1123" spans="1:4" ht="15.6" x14ac:dyDescent="0.25">
      <c r="A1123" s="185"/>
      <c r="B1123" s="185"/>
      <c r="C1123" s="185"/>
      <c r="D1123" s="185"/>
    </row>
    <row r="1124" spans="1:4" ht="15.6" x14ac:dyDescent="0.25">
      <c r="A1124" s="185"/>
      <c r="B1124" s="185"/>
      <c r="C1124" s="185"/>
      <c r="D1124" s="185"/>
    </row>
    <row r="1125" spans="1:4" ht="15.6" x14ac:dyDescent="0.25">
      <c r="A1125" s="185"/>
      <c r="B1125" s="185"/>
      <c r="C1125" s="185"/>
      <c r="D1125" s="185"/>
    </row>
    <row r="1126" spans="1:4" ht="15.6" x14ac:dyDescent="0.25">
      <c r="A1126" s="185"/>
      <c r="B1126" s="185"/>
      <c r="C1126" s="185"/>
      <c r="D1126" s="185"/>
    </row>
    <row r="1127" spans="1:4" ht="15.6" x14ac:dyDescent="0.25">
      <c r="A1127" s="185"/>
      <c r="B1127" s="185"/>
      <c r="C1127" s="185"/>
      <c r="D1127" s="185"/>
    </row>
    <row r="1128" spans="1:4" ht="15.6" x14ac:dyDescent="0.25">
      <c r="A1128" s="185"/>
      <c r="B1128" s="185"/>
      <c r="C1128" s="185"/>
      <c r="D1128" s="185"/>
    </row>
    <row r="1129" spans="1:4" ht="15.6" x14ac:dyDescent="0.25">
      <c r="A1129" s="185"/>
      <c r="B1129" s="185"/>
      <c r="C1129" s="185"/>
      <c r="D1129" s="185"/>
    </row>
    <row r="1130" spans="1:4" ht="15.6" x14ac:dyDescent="0.25">
      <c r="A1130" s="185"/>
      <c r="B1130" s="185"/>
      <c r="C1130" s="185"/>
      <c r="D1130" s="185"/>
    </row>
    <row r="1131" spans="1:4" ht="15.6" x14ac:dyDescent="0.25">
      <c r="A1131" s="185"/>
      <c r="B1131" s="185"/>
      <c r="C1131" s="185"/>
      <c r="D1131" s="185"/>
    </row>
    <row r="1132" spans="1:4" ht="15.6" x14ac:dyDescent="0.25">
      <c r="A1132" s="185"/>
      <c r="B1132" s="185"/>
      <c r="C1132" s="185"/>
      <c r="D1132" s="185"/>
    </row>
    <row r="1133" spans="1:4" ht="15.6" x14ac:dyDescent="0.25">
      <c r="A1133" s="185"/>
      <c r="B1133" s="185"/>
      <c r="C1133" s="185"/>
      <c r="D1133" s="185"/>
    </row>
    <row r="1134" spans="1:4" ht="15.6" x14ac:dyDescent="0.25">
      <c r="A1134" s="185"/>
      <c r="B1134" s="185"/>
      <c r="C1134" s="185"/>
      <c r="D1134" s="185"/>
    </row>
    <row r="1135" spans="1:4" ht="15.6" x14ac:dyDescent="0.25">
      <c r="A1135" s="185"/>
      <c r="B1135" s="185"/>
      <c r="C1135" s="185"/>
      <c r="D1135" s="185"/>
    </row>
    <row r="1136" spans="1:4" ht="15.6" x14ac:dyDescent="0.25">
      <c r="A1136" s="185"/>
      <c r="B1136" s="185"/>
      <c r="C1136" s="185"/>
      <c r="D1136" s="185"/>
    </row>
    <row r="1137" spans="1:4" ht="15.6" x14ac:dyDescent="0.25">
      <c r="A1137" s="185"/>
      <c r="B1137" s="185"/>
      <c r="C1137" s="185"/>
      <c r="D1137" s="185"/>
    </row>
    <row r="1138" spans="1:4" ht="15.6" x14ac:dyDescent="0.25">
      <c r="A1138" s="185"/>
      <c r="B1138" s="185"/>
      <c r="C1138" s="185"/>
      <c r="D1138" s="185"/>
    </row>
    <row r="1139" spans="1:4" ht="15.6" x14ac:dyDescent="0.25">
      <c r="A1139" s="185"/>
      <c r="B1139" s="185"/>
      <c r="C1139" s="185"/>
      <c r="D1139" s="185"/>
    </row>
    <row r="1140" spans="1:4" ht="15.6" x14ac:dyDescent="0.25">
      <c r="A1140" s="185"/>
      <c r="B1140" s="185"/>
      <c r="C1140" s="185"/>
      <c r="D1140" s="185"/>
    </row>
    <row r="1141" spans="1:4" ht="15.6" x14ac:dyDescent="0.25">
      <c r="A1141" s="185"/>
      <c r="B1141" s="185"/>
      <c r="C1141" s="185"/>
      <c r="D1141" s="185"/>
    </row>
    <row r="1142" spans="1:4" ht="15.6" x14ac:dyDescent="0.25">
      <c r="A1142" s="185"/>
      <c r="B1142" s="185"/>
      <c r="C1142" s="185"/>
      <c r="D1142" s="185"/>
    </row>
    <row r="1143" spans="1:4" ht="15.6" x14ac:dyDescent="0.25">
      <c r="A1143" s="185"/>
      <c r="B1143" s="185"/>
      <c r="C1143" s="185"/>
      <c r="D1143" s="185"/>
    </row>
    <row r="1144" spans="1:4" ht="15.6" x14ac:dyDescent="0.25">
      <c r="A1144" s="185"/>
      <c r="B1144" s="185"/>
      <c r="C1144" s="185"/>
      <c r="D1144" s="185"/>
    </row>
    <row r="1145" spans="1:4" ht="15.6" x14ac:dyDescent="0.25">
      <c r="A1145" s="185"/>
      <c r="B1145" s="185"/>
      <c r="C1145" s="185"/>
      <c r="D1145" s="185"/>
    </row>
    <row r="1146" spans="1:4" ht="15.6" x14ac:dyDescent="0.25">
      <c r="A1146" s="185"/>
      <c r="B1146" s="185"/>
      <c r="C1146" s="185"/>
      <c r="D1146" s="185"/>
    </row>
    <row r="1147" spans="1:4" ht="15.6" x14ac:dyDescent="0.25">
      <c r="A1147" s="185"/>
      <c r="B1147" s="185"/>
      <c r="C1147" s="185"/>
      <c r="D1147" s="185"/>
    </row>
    <row r="1148" spans="1:4" ht="15.6" x14ac:dyDescent="0.25">
      <c r="A1148" s="185"/>
      <c r="B1148" s="185"/>
      <c r="C1148" s="185"/>
      <c r="D1148" s="185"/>
    </row>
    <row r="1149" spans="1:4" ht="15.6" x14ac:dyDescent="0.25">
      <c r="A1149" s="185"/>
      <c r="B1149" s="185"/>
      <c r="C1149" s="185"/>
      <c r="D1149" s="185"/>
    </row>
    <row r="1150" spans="1:4" ht="15.6" x14ac:dyDescent="0.25">
      <c r="A1150" s="185"/>
      <c r="B1150" s="185"/>
      <c r="C1150" s="185"/>
      <c r="D1150" s="185"/>
    </row>
    <row r="1151" spans="1:4" ht="15.6" x14ac:dyDescent="0.25">
      <c r="A1151" s="185"/>
      <c r="B1151" s="185"/>
      <c r="C1151" s="185"/>
      <c r="D1151" s="185"/>
    </row>
    <row r="1152" spans="1:4" ht="15.6" x14ac:dyDescent="0.25">
      <c r="A1152" s="185"/>
      <c r="B1152" s="185"/>
      <c r="C1152" s="185"/>
      <c r="D1152" s="185"/>
    </row>
    <row r="1153" spans="1:4" ht="15.6" x14ac:dyDescent="0.25">
      <c r="A1153" s="185"/>
      <c r="B1153" s="185"/>
      <c r="C1153" s="185"/>
      <c r="D1153" s="185"/>
    </row>
    <row r="1154" spans="1:4" ht="15.6" x14ac:dyDescent="0.25">
      <c r="A1154" s="185"/>
      <c r="B1154" s="185"/>
      <c r="C1154" s="185"/>
      <c r="D1154" s="185"/>
    </row>
    <row r="1155" spans="1:4" ht="15.6" x14ac:dyDescent="0.25">
      <c r="A1155" s="185"/>
      <c r="B1155" s="185"/>
      <c r="C1155" s="185"/>
      <c r="D1155" s="185"/>
    </row>
    <row r="1156" spans="1:4" ht="15.6" x14ac:dyDescent="0.25">
      <c r="A1156" s="185"/>
      <c r="B1156" s="185"/>
      <c r="C1156" s="185"/>
      <c r="D1156" s="185"/>
    </row>
    <row r="1157" spans="1:4" ht="15.6" x14ac:dyDescent="0.25">
      <c r="A1157" s="185"/>
      <c r="B1157" s="185"/>
      <c r="C1157" s="185"/>
      <c r="D1157" s="185"/>
    </row>
    <row r="1158" spans="1:4" ht="15.6" x14ac:dyDescent="0.25">
      <c r="A1158" s="185"/>
      <c r="B1158" s="185"/>
      <c r="C1158" s="185"/>
      <c r="D1158" s="185"/>
    </row>
    <row r="1159" spans="1:4" ht="15.6" x14ac:dyDescent="0.25">
      <c r="A1159" s="185"/>
      <c r="B1159" s="185"/>
      <c r="C1159" s="185"/>
      <c r="D1159" s="185"/>
    </row>
    <row r="1160" spans="1:4" ht="15.6" x14ac:dyDescent="0.25">
      <c r="A1160" s="185"/>
      <c r="B1160" s="185"/>
      <c r="C1160" s="185"/>
      <c r="D1160" s="185"/>
    </row>
    <row r="1161" spans="1:4" ht="15.6" x14ac:dyDescent="0.25">
      <c r="A1161" s="185"/>
      <c r="B1161" s="185"/>
      <c r="C1161" s="185"/>
      <c r="D1161" s="185"/>
    </row>
    <row r="1162" spans="1:4" ht="15.6" x14ac:dyDescent="0.25">
      <c r="A1162" s="185"/>
      <c r="B1162" s="185"/>
      <c r="C1162" s="185"/>
      <c r="D1162" s="185"/>
    </row>
    <row r="1163" spans="1:4" ht="15.6" x14ac:dyDescent="0.25">
      <c r="A1163" s="185"/>
      <c r="B1163" s="185"/>
      <c r="C1163" s="185"/>
      <c r="D1163" s="185"/>
    </row>
    <row r="1164" spans="1:4" ht="15.6" x14ac:dyDescent="0.25">
      <c r="A1164" s="185"/>
      <c r="B1164" s="185"/>
      <c r="C1164" s="185"/>
      <c r="D1164" s="185"/>
    </row>
    <row r="1165" spans="1:4" ht="15.6" x14ac:dyDescent="0.25">
      <c r="A1165" s="185"/>
      <c r="B1165" s="185"/>
      <c r="C1165" s="185"/>
      <c r="D1165" s="185"/>
    </row>
    <row r="1166" spans="1:4" ht="15.6" x14ac:dyDescent="0.25">
      <c r="A1166" s="185"/>
      <c r="B1166" s="185"/>
      <c r="C1166" s="185"/>
      <c r="D1166" s="185"/>
    </row>
    <row r="1167" spans="1:4" ht="15.6" x14ac:dyDescent="0.25">
      <c r="A1167" s="185"/>
      <c r="B1167" s="185"/>
      <c r="C1167" s="185"/>
      <c r="D1167" s="185"/>
    </row>
    <row r="1168" spans="1:4" ht="15.6" x14ac:dyDescent="0.25">
      <c r="A1168" s="185"/>
      <c r="B1168" s="185"/>
      <c r="C1168" s="185"/>
      <c r="D1168" s="185"/>
    </row>
    <row r="1169" spans="1:4" ht="15.6" x14ac:dyDescent="0.25">
      <c r="A1169" s="185"/>
      <c r="B1169" s="185"/>
      <c r="C1169" s="185"/>
      <c r="D1169" s="185"/>
    </row>
    <row r="1170" spans="1:4" ht="15.6" x14ac:dyDescent="0.25">
      <c r="A1170" s="185"/>
      <c r="B1170" s="185"/>
      <c r="C1170" s="185"/>
      <c r="D1170" s="185"/>
    </row>
    <row r="1171" spans="1:4" ht="15.6" x14ac:dyDescent="0.25">
      <c r="A1171" s="185"/>
      <c r="B1171" s="185"/>
      <c r="C1171" s="185"/>
      <c r="D1171" s="185"/>
    </row>
    <row r="1172" spans="1:4" ht="15.6" x14ac:dyDescent="0.25">
      <c r="A1172" s="185"/>
      <c r="B1172" s="185"/>
      <c r="C1172" s="185"/>
      <c r="D1172" s="185"/>
    </row>
    <row r="1173" spans="1:4" ht="15.6" x14ac:dyDescent="0.25">
      <c r="A1173" s="185"/>
      <c r="B1173" s="185"/>
      <c r="C1173" s="185"/>
      <c r="D1173" s="185"/>
    </row>
    <row r="1174" spans="1:4" ht="15.6" x14ac:dyDescent="0.25">
      <c r="A1174" s="185"/>
      <c r="B1174" s="185"/>
      <c r="C1174" s="185"/>
      <c r="D1174" s="185"/>
    </row>
    <row r="1175" spans="1:4" ht="15.6" x14ac:dyDescent="0.25">
      <c r="A1175" s="185"/>
      <c r="B1175" s="185"/>
      <c r="C1175" s="185"/>
      <c r="D1175" s="185"/>
    </row>
    <row r="1176" spans="1:4" ht="15.6" x14ac:dyDescent="0.25">
      <c r="A1176" s="185"/>
      <c r="B1176" s="185"/>
      <c r="C1176" s="185"/>
      <c r="D1176" s="185"/>
    </row>
    <row r="1177" spans="1:4" ht="15.6" x14ac:dyDescent="0.25">
      <c r="A1177" s="185"/>
      <c r="B1177" s="185"/>
      <c r="C1177" s="185"/>
      <c r="D1177" s="185"/>
    </row>
    <row r="1178" spans="1:4" ht="15.6" x14ac:dyDescent="0.25">
      <c r="A1178" s="185"/>
      <c r="B1178" s="185"/>
      <c r="C1178" s="185"/>
      <c r="D1178" s="185"/>
    </row>
    <row r="1179" spans="1:4" ht="15.6" x14ac:dyDescent="0.25">
      <c r="A1179" s="185"/>
      <c r="B1179" s="185"/>
      <c r="C1179" s="185"/>
      <c r="D1179" s="185"/>
    </row>
    <row r="1180" spans="1:4" ht="15.6" x14ac:dyDescent="0.25">
      <c r="A1180" s="185"/>
      <c r="B1180" s="185"/>
      <c r="C1180" s="185"/>
      <c r="D1180" s="185"/>
    </row>
    <row r="1181" spans="1:4" ht="15.6" x14ac:dyDescent="0.25">
      <c r="A1181" s="185"/>
      <c r="B1181" s="185"/>
      <c r="C1181" s="185"/>
      <c r="D1181" s="185"/>
    </row>
    <row r="1182" spans="1:4" ht="15.6" x14ac:dyDescent="0.25">
      <c r="A1182" s="185"/>
      <c r="B1182" s="185"/>
      <c r="C1182" s="185"/>
      <c r="D1182" s="185"/>
    </row>
    <row r="1183" spans="1:4" ht="15.6" x14ac:dyDescent="0.25">
      <c r="A1183" s="185"/>
      <c r="B1183" s="185"/>
      <c r="C1183" s="185"/>
      <c r="D1183" s="185"/>
    </row>
    <row r="1184" spans="1:4" ht="15.6" x14ac:dyDescent="0.25">
      <c r="A1184" s="185"/>
      <c r="B1184" s="185"/>
      <c r="C1184" s="185"/>
      <c r="D1184" s="185"/>
    </row>
    <row r="1185" spans="1:4" ht="15.6" x14ac:dyDescent="0.25">
      <c r="A1185" s="185"/>
      <c r="B1185" s="185"/>
      <c r="C1185" s="185"/>
      <c r="D1185" s="185"/>
    </row>
    <row r="1186" spans="1:4" ht="15.6" x14ac:dyDescent="0.25">
      <c r="A1186" s="185"/>
      <c r="B1186" s="185"/>
      <c r="C1186" s="185"/>
      <c r="D1186" s="185"/>
    </row>
    <row r="1187" spans="1:4" ht="15.6" x14ac:dyDescent="0.25">
      <c r="A1187" s="185"/>
      <c r="B1187" s="185"/>
      <c r="C1187" s="185"/>
      <c r="D1187" s="185"/>
    </row>
    <row r="1188" spans="1:4" ht="15.6" x14ac:dyDescent="0.25">
      <c r="A1188" s="185"/>
      <c r="B1188" s="185"/>
      <c r="C1188" s="185"/>
      <c r="D1188" s="185"/>
    </row>
    <row r="1189" spans="1:4" ht="15.6" x14ac:dyDescent="0.25">
      <c r="A1189" s="185"/>
      <c r="B1189" s="185"/>
      <c r="C1189" s="185"/>
      <c r="D1189" s="185"/>
    </row>
    <row r="1190" spans="1:4" ht="15.6" x14ac:dyDescent="0.25">
      <c r="A1190" s="185"/>
      <c r="B1190" s="185"/>
      <c r="C1190" s="185"/>
      <c r="D1190" s="185"/>
    </row>
    <row r="1191" spans="1:4" ht="15.6" x14ac:dyDescent="0.25">
      <c r="A1191" s="185"/>
      <c r="B1191" s="185"/>
      <c r="C1191" s="185"/>
      <c r="D1191" s="185"/>
    </row>
    <row r="1192" spans="1:4" ht="15.6" x14ac:dyDescent="0.25">
      <c r="A1192" s="185"/>
      <c r="B1192" s="185"/>
      <c r="C1192" s="185"/>
      <c r="D1192" s="185"/>
    </row>
    <row r="1193" spans="1:4" ht="15.6" x14ac:dyDescent="0.25">
      <c r="A1193" s="185"/>
      <c r="B1193" s="185"/>
      <c r="C1193" s="185"/>
      <c r="D1193" s="185"/>
    </row>
    <row r="1194" spans="1:4" ht="15.6" x14ac:dyDescent="0.25">
      <c r="A1194" s="185"/>
      <c r="B1194" s="185"/>
      <c r="C1194" s="185"/>
      <c r="D1194" s="185"/>
    </row>
    <row r="1195" spans="1:4" ht="15.6" x14ac:dyDescent="0.25">
      <c r="A1195" s="185"/>
      <c r="B1195" s="185"/>
      <c r="C1195" s="185"/>
      <c r="D1195" s="185"/>
    </row>
    <row r="1196" spans="1:4" ht="15.6" x14ac:dyDescent="0.25">
      <c r="A1196" s="185"/>
      <c r="B1196" s="185"/>
      <c r="C1196" s="185"/>
      <c r="D1196" s="185"/>
    </row>
    <row r="1197" spans="1:4" ht="15.6" x14ac:dyDescent="0.25">
      <c r="A1197" s="185"/>
      <c r="B1197" s="185"/>
      <c r="C1197" s="185"/>
      <c r="D1197" s="185"/>
    </row>
    <row r="1198" spans="1:4" ht="15.6" x14ac:dyDescent="0.25">
      <c r="A1198" s="185"/>
      <c r="B1198" s="185"/>
      <c r="C1198" s="185"/>
      <c r="D1198" s="185"/>
    </row>
    <row r="1199" spans="1:4" ht="15.6" x14ac:dyDescent="0.25">
      <c r="A1199" s="185"/>
      <c r="B1199" s="185"/>
      <c r="C1199" s="185"/>
      <c r="D1199" s="185"/>
    </row>
    <row r="1200" spans="1:4" ht="15.6" x14ac:dyDescent="0.25">
      <c r="A1200" s="185"/>
      <c r="B1200" s="185"/>
      <c r="C1200" s="185"/>
      <c r="D1200" s="185"/>
    </row>
    <row r="1201" spans="1:4" ht="15.6" x14ac:dyDescent="0.25">
      <c r="A1201" s="185"/>
      <c r="B1201" s="185"/>
      <c r="C1201" s="185"/>
      <c r="D1201" s="185"/>
    </row>
    <row r="1202" spans="1:4" ht="15.6" x14ac:dyDescent="0.25">
      <c r="A1202" s="185"/>
      <c r="B1202" s="185"/>
      <c r="C1202" s="185"/>
      <c r="D1202" s="185"/>
    </row>
    <row r="1203" spans="1:4" ht="15.6" x14ac:dyDescent="0.25">
      <c r="A1203" s="185"/>
      <c r="B1203" s="185"/>
      <c r="C1203" s="185"/>
      <c r="D1203" s="185"/>
    </row>
    <row r="1204" spans="1:4" ht="15.6" x14ac:dyDescent="0.25">
      <c r="A1204" s="185"/>
      <c r="B1204" s="185"/>
      <c r="C1204" s="185"/>
      <c r="D1204" s="185"/>
    </row>
    <row r="1205" spans="1:4" ht="15.6" x14ac:dyDescent="0.25">
      <c r="A1205" s="185"/>
      <c r="B1205" s="185"/>
      <c r="C1205" s="185"/>
      <c r="D1205" s="185"/>
    </row>
    <row r="1206" spans="1:4" ht="15.6" x14ac:dyDescent="0.25">
      <c r="A1206" s="185"/>
      <c r="B1206" s="185"/>
      <c r="C1206" s="185"/>
      <c r="D1206" s="185"/>
    </row>
    <row r="1207" spans="1:4" ht="15.6" x14ac:dyDescent="0.25">
      <c r="A1207" s="185"/>
      <c r="B1207" s="185"/>
      <c r="C1207" s="185"/>
      <c r="D1207" s="185"/>
    </row>
    <row r="1208" spans="1:4" ht="15.6" x14ac:dyDescent="0.25">
      <c r="A1208" s="185"/>
      <c r="B1208" s="185"/>
      <c r="C1208" s="185"/>
      <c r="D1208" s="185"/>
    </row>
    <row r="1209" spans="1:4" ht="15.6" x14ac:dyDescent="0.25">
      <c r="A1209" s="185"/>
      <c r="B1209" s="185"/>
      <c r="C1209" s="185"/>
      <c r="D1209" s="185"/>
    </row>
    <row r="1210" spans="1:4" ht="15.6" x14ac:dyDescent="0.25">
      <c r="A1210" s="185"/>
      <c r="B1210" s="185"/>
      <c r="C1210" s="185"/>
      <c r="D1210" s="185"/>
    </row>
    <row r="1211" spans="1:4" ht="15.6" x14ac:dyDescent="0.25">
      <c r="A1211" s="185"/>
      <c r="B1211" s="185"/>
      <c r="C1211" s="185"/>
      <c r="D1211" s="185"/>
    </row>
    <row r="1212" spans="1:4" ht="15.6" x14ac:dyDescent="0.25">
      <c r="A1212" s="185"/>
      <c r="B1212" s="185"/>
      <c r="C1212" s="185"/>
      <c r="D1212" s="185"/>
    </row>
    <row r="1213" spans="1:4" ht="15.6" x14ac:dyDescent="0.25">
      <c r="A1213" s="185"/>
      <c r="B1213" s="185"/>
      <c r="C1213" s="185"/>
      <c r="D1213" s="185"/>
    </row>
    <row r="1214" spans="1:4" ht="15.6" x14ac:dyDescent="0.25">
      <c r="A1214" s="185"/>
      <c r="B1214" s="185"/>
      <c r="C1214" s="185"/>
      <c r="D1214" s="185"/>
    </row>
    <row r="1215" spans="1:4" ht="15.6" x14ac:dyDescent="0.25">
      <c r="A1215" s="185"/>
      <c r="B1215" s="185"/>
      <c r="C1215" s="185"/>
      <c r="D1215" s="185"/>
    </row>
    <row r="1216" spans="1:4" ht="15.6" x14ac:dyDescent="0.25">
      <c r="A1216" s="185"/>
      <c r="B1216" s="185"/>
      <c r="C1216" s="185"/>
      <c r="D1216" s="185"/>
    </row>
    <row r="1217" spans="1:4" ht="15.6" x14ac:dyDescent="0.25">
      <c r="A1217" s="185"/>
      <c r="B1217" s="185"/>
      <c r="C1217" s="185"/>
      <c r="D1217" s="185"/>
    </row>
    <row r="1218" spans="1:4" ht="15.6" x14ac:dyDescent="0.25">
      <c r="A1218" s="185"/>
      <c r="B1218" s="185"/>
      <c r="C1218" s="185"/>
      <c r="D1218" s="185"/>
    </row>
    <row r="1219" spans="1:4" ht="15.6" x14ac:dyDescent="0.25">
      <c r="A1219" s="185"/>
      <c r="B1219" s="185"/>
      <c r="C1219" s="185"/>
      <c r="D1219" s="185"/>
    </row>
    <row r="1220" spans="1:4" ht="15.6" x14ac:dyDescent="0.25">
      <c r="A1220" s="185"/>
      <c r="B1220" s="185"/>
      <c r="C1220" s="185"/>
      <c r="D1220" s="185"/>
    </row>
    <row r="1221" spans="1:4" ht="15.6" x14ac:dyDescent="0.25">
      <c r="A1221" s="185"/>
      <c r="B1221" s="185"/>
      <c r="C1221" s="185"/>
      <c r="D1221" s="185"/>
    </row>
    <row r="1222" spans="1:4" ht="15.6" x14ac:dyDescent="0.25">
      <c r="A1222" s="185"/>
      <c r="B1222" s="185"/>
      <c r="C1222" s="185"/>
      <c r="D1222" s="185"/>
    </row>
    <row r="1223" spans="1:4" ht="15.6" x14ac:dyDescent="0.25">
      <c r="A1223" s="185"/>
      <c r="B1223" s="185"/>
      <c r="C1223" s="185"/>
      <c r="D1223" s="185"/>
    </row>
    <row r="1224" spans="1:4" ht="15.6" x14ac:dyDescent="0.25">
      <c r="A1224" s="185"/>
      <c r="B1224" s="185"/>
      <c r="C1224" s="185"/>
      <c r="D1224" s="185"/>
    </row>
    <row r="1225" spans="1:4" ht="15.6" x14ac:dyDescent="0.25">
      <c r="A1225" s="185"/>
      <c r="B1225" s="185"/>
      <c r="C1225" s="185"/>
      <c r="D1225" s="185"/>
    </row>
    <row r="1226" spans="1:4" ht="15.6" x14ac:dyDescent="0.25">
      <c r="A1226" s="185"/>
      <c r="B1226" s="185"/>
      <c r="C1226" s="185"/>
      <c r="D1226" s="185"/>
    </row>
    <row r="1227" spans="1:4" ht="15.6" x14ac:dyDescent="0.25">
      <c r="A1227" s="185"/>
      <c r="B1227" s="185"/>
      <c r="C1227" s="185"/>
      <c r="D1227" s="185"/>
    </row>
    <row r="1228" spans="1:4" ht="15.6" x14ac:dyDescent="0.25">
      <c r="A1228" s="185"/>
      <c r="B1228" s="185"/>
      <c r="C1228" s="185"/>
      <c r="D1228" s="185"/>
    </row>
    <row r="1229" spans="1:4" ht="15.6" x14ac:dyDescent="0.25">
      <c r="A1229" s="185"/>
      <c r="B1229" s="185"/>
      <c r="C1229" s="185"/>
      <c r="D1229" s="185"/>
    </row>
    <row r="1230" spans="1:4" ht="15.6" x14ac:dyDescent="0.25">
      <c r="A1230" s="185"/>
      <c r="B1230" s="185"/>
      <c r="C1230" s="185"/>
      <c r="D1230" s="185"/>
    </row>
    <row r="1231" spans="1:4" ht="15.6" x14ac:dyDescent="0.25">
      <c r="A1231" s="185"/>
      <c r="B1231" s="185"/>
      <c r="C1231" s="185"/>
      <c r="D1231" s="185"/>
    </row>
    <row r="1232" spans="1:4" ht="15.6" x14ac:dyDescent="0.25">
      <c r="A1232" s="185"/>
      <c r="B1232" s="185"/>
      <c r="C1232" s="185"/>
      <c r="D1232" s="185"/>
    </row>
    <row r="1233" spans="1:4" ht="15.6" x14ac:dyDescent="0.25">
      <c r="A1233" s="185"/>
      <c r="B1233" s="185"/>
      <c r="C1233" s="185"/>
      <c r="D1233" s="185"/>
    </row>
    <row r="1234" spans="1:4" ht="15.6" x14ac:dyDescent="0.25">
      <c r="A1234" s="185"/>
      <c r="B1234" s="185"/>
      <c r="C1234" s="185"/>
      <c r="D1234" s="185"/>
    </row>
    <row r="1235" spans="1:4" ht="15.6" x14ac:dyDescent="0.25">
      <c r="A1235" s="185"/>
      <c r="B1235" s="185"/>
      <c r="C1235" s="185"/>
      <c r="D1235" s="185"/>
    </row>
    <row r="1236" spans="1:4" ht="15.6" x14ac:dyDescent="0.25">
      <c r="A1236" s="185"/>
      <c r="B1236" s="185"/>
      <c r="C1236" s="185"/>
      <c r="D1236" s="185"/>
    </row>
    <row r="1237" spans="1:4" ht="15.6" x14ac:dyDescent="0.25">
      <c r="A1237" s="185"/>
      <c r="B1237" s="185"/>
      <c r="C1237" s="185"/>
      <c r="D1237" s="185"/>
    </row>
    <row r="1238" spans="1:4" ht="15.6" x14ac:dyDescent="0.25">
      <c r="A1238" s="185"/>
      <c r="B1238" s="185"/>
      <c r="C1238" s="185"/>
      <c r="D1238" s="185"/>
    </row>
    <row r="1239" spans="1:4" ht="15.6" x14ac:dyDescent="0.25">
      <c r="A1239" s="185"/>
      <c r="B1239" s="185"/>
      <c r="C1239" s="185"/>
      <c r="D1239" s="185"/>
    </row>
    <row r="1240" spans="1:4" ht="15.6" x14ac:dyDescent="0.25">
      <c r="A1240" s="185"/>
      <c r="B1240" s="185"/>
      <c r="C1240" s="185"/>
      <c r="D1240" s="185"/>
    </row>
    <row r="1241" spans="1:4" ht="15.6" x14ac:dyDescent="0.25">
      <c r="A1241" s="185"/>
      <c r="B1241" s="185"/>
      <c r="C1241" s="185"/>
      <c r="D1241" s="185"/>
    </row>
    <row r="1242" spans="1:4" ht="15.6" x14ac:dyDescent="0.25">
      <c r="A1242" s="185"/>
      <c r="B1242" s="185"/>
      <c r="C1242" s="185"/>
      <c r="D1242" s="185"/>
    </row>
    <row r="1243" spans="1:4" ht="15.6" x14ac:dyDescent="0.25">
      <c r="A1243" s="185"/>
      <c r="B1243" s="185"/>
      <c r="C1243" s="185"/>
      <c r="D1243" s="185"/>
    </row>
    <row r="1244" spans="1:4" ht="15.6" x14ac:dyDescent="0.25">
      <c r="A1244" s="185"/>
      <c r="B1244" s="185"/>
      <c r="C1244" s="185"/>
      <c r="D1244" s="185"/>
    </row>
    <row r="1245" spans="1:4" ht="15.6" x14ac:dyDescent="0.25">
      <c r="A1245" s="185"/>
      <c r="B1245" s="185"/>
      <c r="C1245" s="185"/>
      <c r="D1245" s="185"/>
    </row>
    <row r="1246" spans="1:4" ht="15.6" x14ac:dyDescent="0.25">
      <c r="A1246" s="185"/>
      <c r="B1246" s="185"/>
      <c r="C1246" s="185"/>
      <c r="D1246" s="185"/>
    </row>
    <row r="1247" spans="1:4" ht="15.6" x14ac:dyDescent="0.25">
      <c r="A1247" s="185"/>
      <c r="B1247" s="185"/>
      <c r="C1247" s="185"/>
      <c r="D1247" s="185"/>
    </row>
    <row r="1248" spans="1:4" ht="15.6" x14ac:dyDescent="0.25">
      <c r="A1248" s="185"/>
      <c r="B1248" s="185"/>
      <c r="C1248" s="185"/>
      <c r="D1248" s="185"/>
    </row>
    <row r="1249" spans="1:4" ht="15.6" x14ac:dyDescent="0.25">
      <c r="A1249" s="185"/>
      <c r="B1249" s="185"/>
      <c r="C1249" s="185"/>
      <c r="D1249" s="185"/>
    </row>
    <row r="1250" spans="1:4" ht="15.6" x14ac:dyDescent="0.25">
      <c r="A1250" s="185"/>
      <c r="B1250" s="185"/>
      <c r="C1250" s="185"/>
      <c r="D1250" s="185"/>
    </row>
    <row r="1251" spans="1:4" ht="15.6" x14ac:dyDescent="0.25">
      <c r="A1251" s="185"/>
      <c r="B1251" s="185"/>
      <c r="C1251" s="185"/>
      <c r="D1251" s="185"/>
    </row>
    <row r="1252" spans="1:4" ht="15.6" x14ac:dyDescent="0.25">
      <c r="A1252" s="185"/>
      <c r="B1252" s="185"/>
      <c r="C1252" s="185"/>
      <c r="D1252" s="185"/>
    </row>
    <row r="1253" spans="1:4" ht="15.6" x14ac:dyDescent="0.25">
      <c r="A1253" s="185"/>
      <c r="B1253" s="185"/>
      <c r="C1253" s="185"/>
      <c r="D1253" s="185"/>
    </row>
    <row r="1254" spans="1:4" ht="15.6" x14ac:dyDescent="0.25">
      <c r="A1254" s="185"/>
      <c r="B1254" s="185"/>
      <c r="C1254" s="185"/>
      <c r="D1254" s="185"/>
    </row>
    <row r="1255" spans="1:4" ht="15.6" x14ac:dyDescent="0.25">
      <c r="A1255" s="185"/>
      <c r="B1255" s="185"/>
      <c r="C1255" s="185"/>
      <c r="D1255" s="185"/>
    </row>
    <row r="1256" spans="1:4" ht="15.6" x14ac:dyDescent="0.25">
      <c r="A1256" s="185"/>
      <c r="B1256" s="185"/>
      <c r="C1256" s="185"/>
      <c r="D1256" s="185"/>
    </row>
    <row r="1257" spans="1:4" ht="15.6" x14ac:dyDescent="0.25">
      <c r="A1257" s="185"/>
      <c r="B1257" s="185"/>
      <c r="C1257" s="185"/>
      <c r="D1257" s="185"/>
    </row>
    <row r="1258" spans="1:4" ht="15.6" x14ac:dyDescent="0.25">
      <c r="A1258" s="185"/>
      <c r="B1258" s="185"/>
      <c r="C1258" s="185"/>
      <c r="D1258" s="185"/>
    </row>
    <row r="1259" spans="1:4" ht="15.6" x14ac:dyDescent="0.25">
      <c r="A1259" s="185"/>
      <c r="B1259" s="185"/>
      <c r="C1259" s="185"/>
      <c r="D1259" s="185"/>
    </row>
    <row r="1260" spans="1:4" ht="15.6" x14ac:dyDescent="0.25">
      <c r="A1260" s="185"/>
      <c r="B1260" s="185"/>
      <c r="C1260" s="185"/>
      <c r="D1260" s="185"/>
    </row>
    <row r="1261" spans="1:4" ht="15.6" x14ac:dyDescent="0.25">
      <c r="A1261" s="185"/>
      <c r="B1261" s="185"/>
      <c r="C1261" s="185"/>
      <c r="D1261" s="185"/>
    </row>
    <row r="1262" spans="1:4" ht="15.6" x14ac:dyDescent="0.25">
      <c r="A1262" s="185"/>
      <c r="B1262" s="185"/>
      <c r="C1262" s="185"/>
      <c r="D1262" s="185"/>
    </row>
    <row r="1263" spans="1:4" ht="15.6" x14ac:dyDescent="0.25">
      <c r="A1263" s="185"/>
      <c r="B1263" s="185"/>
      <c r="C1263" s="185"/>
      <c r="D1263" s="185"/>
    </row>
    <row r="1264" spans="1:4" ht="15.6" x14ac:dyDescent="0.25">
      <c r="A1264" s="185"/>
      <c r="B1264" s="185"/>
      <c r="C1264" s="185"/>
      <c r="D1264" s="185"/>
    </row>
    <row r="1265" spans="1:4" ht="15.6" x14ac:dyDescent="0.25">
      <c r="A1265" s="185"/>
      <c r="B1265" s="185"/>
      <c r="C1265" s="185"/>
      <c r="D1265" s="185"/>
    </row>
    <row r="1266" spans="1:4" ht="15.6" x14ac:dyDescent="0.25">
      <c r="A1266" s="185"/>
      <c r="B1266" s="185"/>
      <c r="C1266" s="185"/>
      <c r="D1266" s="185"/>
    </row>
    <row r="1267" spans="1:4" ht="15.6" x14ac:dyDescent="0.25">
      <c r="A1267" s="185"/>
      <c r="B1267" s="185"/>
      <c r="C1267" s="185"/>
      <c r="D1267" s="185"/>
    </row>
    <row r="1268" spans="1:4" ht="15.6" x14ac:dyDescent="0.25">
      <c r="A1268" s="185"/>
      <c r="B1268" s="185"/>
      <c r="C1268" s="185"/>
      <c r="D1268" s="185"/>
    </row>
    <row r="1269" spans="1:4" ht="15.6" x14ac:dyDescent="0.25">
      <c r="A1269" s="185"/>
      <c r="B1269" s="185"/>
      <c r="C1269" s="185"/>
      <c r="D1269" s="185"/>
    </row>
    <row r="1270" spans="1:4" ht="15.6" x14ac:dyDescent="0.25">
      <c r="A1270" s="185"/>
      <c r="B1270" s="185"/>
      <c r="C1270" s="185"/>
      <c r="D1270" s="185"/>
    </row>
    <row r="1271" spans="1:4" ht="15.6" x14ac:dyDescent="0.25">
      <c r="A1271" s="185"/>
      <c r="B1271" s="185"/>
      <c r="C1271" s="185"/>
      <c r="D1271" s="185"/>
    </row>
    <row r="1272" spans="1:4" ht="15.6" x14ac:dyDescent="0.25">
      <c r="A1272" s="185"/>
      <c r="B1272" s="185"/>
      <c r="C1272" s="185"/>
      <c r="D1272" s="185"/>
    </row>
    <row r="1273" spans="1:4" ht="15.6" x14ac:dyDescent="0.25">
      <c r="A1273" s="185"/>
      <c r="B1273" s="185"/>
      <c r="C1273" s="185"/>
      <c r="D1273" s="185"/>
    </row>
    <row r="1274" spans="1:4" ht="15.6" x14ac:dyDescent="0.25">
      <c r="A1274" s="185"/>
      <c r="B1274" s="185"/>
      <c r="C1274" s="185"/>
      <c r="D1274" s="185"/>
    </row>
    <row r="1275" spans="1:4" ht="15.6" x14ac:dyDescent="0.25">
      <c r="A1275" s="185"/>
      <c r="B1275" s="185"/>
      <c r="C1275" s="185"/>
      <c r="D1275" s="185"/>
    </row>
    <row r="1276" spans="1:4" ht="15.6" x14ac:dyDescent="0.25">
      <c r="A1276" s="185"/>
      <c r="B1276" s="185"/>
      <c r="C1276" s="185"/>
      <c r="D1276" s="185"/>
    </row>
    <row r="1277" spans="1:4" ht="15.6" x14ac:dyDescent="0.25">
      <c r="A1277" s="185"/>
      <c r="B1277" s="185"/>
      <c r="C1277" s="185"/>
      <c r="D1277" s="185"/>
    </row>
    <row r="1278" spans="1:4" ht="15.6" x14ac:dyDescent="0.25">
      <c r="A1278" s="185"/>
      <c r="B1278" s="185"/>
      <c r="C1278" s="185"/>
      <c r="D1278" s="185"/>
    </row>
    <row r="1279" spans="1:4" ht="15.6" x14ac:dyDescent="0.25">
      <c r="A1279" s="185"/>
      <c r="B1279" s="185"/>
      <c r="C1279" s="185"/>
      <c r="D1279" s="185"/>
    </row>
    <row r="1280" spans="1:4" ht="15.6" x14ac:dyDescent="0.25">
      <c r="A1280" s="185"/>
      <c r="B1280" s="185"/>
      <c r="C1280" s="185"/>
      <c r="D1280" s="185"/>
    </row>
    <row r="1281" spans="1:4" ht="15.6" x14ac:dyDescent="0.25">
      <c r="A1281" s="185"/>
      <c r="B1281" s="185"/>
      <c r="C1281" s="185"/>
      <c r="D1281" s="185"/>
    </row>
    <row r="1282" spans="1:4" ht="15.6" x14ac:dyDescent="0.25">
      <c r="A1282" s="185"/>
      <c r="B1282" s="185"/>
      <c r="C1282" s="185"/>
      <c r="D1282" s="185"/>
    </row>
    <row r="1283" spans="1:4" ht="15.6" x14ac:dyDescent="0.25">
      <c r="A1283" s="185"/>
      <c r="B1283" s="185"/>
      <c r="C1283" s="185"/>
      <c r="D1283" s="185"/>
    </row>
    <row r="1284" spans="1:4" ht="15.6" x14ac:dyDescent="0.25">
      <c r="A1284" s="185"/>
      <c r="B1284" s="185"/>
      <c r="C1284" s="185"/>
      <c r="D1284" s="185"/>
    </row>
    <row r="1285" spans="1:4" ht="15.6" x14ac:dyDescent="0.25">
      <c r="A1285" s="185"/>
      <c r="B1285" s="185"/>
      <c r="C1285" s="185"/>
      <c r="D1285" s="185"/>
    </row>
    <row r="1286" spans="1:4" ht="15.6" x14ac:dyDescent="0.25">
      <c r="A1286" s="185"/>
      <c r="B1286" s="185"/>
      <c r="C1286" s="185"/>
      <c r="D1286" s="185"/>
    </row>
    <row r="1287" spans="1:4" ht="15.6" x14ac:dyDescent="0.25">
      <c r="A1287" s="185"/>
      <c r="B1287" s="185"/>
      <c r="C1287" s="185"/>
      <c r="D1287" s="185"/>
    </row>
    <row r="1288" spans="1:4" ht="15.6" x14ac:dyDescent="0.25">
      <c r="A1288" s="185"/>
      <c r="B1288" s="185"/>
      <c r="C1288" s="185"/>
      <c r="D1288" s="185"/>
    </row>
    <row r="1289" spans="1:4" ht="15.6" x14ac:dyDescent="0.25">
      <c r="A1289" s="185"/>
      <c r="B1289" s="185"/>
      <c r="C1289" s="185"/>
      <c r="D1289" s="185"/>
    </row>
    <row r="1290" spans="1:4" ht="15.6" x14ac:dyDescent="0.25">
      <c r="A1290" s="185"/>
      <c r="B1290" s="185"/>
      <c r="C1290" s="185"/>
      <c r="D1290" s="185"/>
    </row>
    <row r="1291" spans="1:4" ht="15.6" x14ac:dyDescent="0.25">
      <c r="A1291" s="185"/>
      <c r="B1291" s="185"/>
      <c r="C1291" s="185"/>
      <c r="D1291" s="185"/>
    </row>
    <row r="1292" spans="1:4" ht="15.6" x14ac:dyDescent="0.25">
      <c r="A1292" s="185"/>
      <c r="B1292" s="185"/>
      <c r="C1292" s="185"/>
      <c r="D1292" s="185"/>
    </row>
    <row r="1293" spans="1:4" ht="15.6" x14ac:dyDescent="0.25">
      <c r="A1293" s="185"/>
      <c r="B1293" s="185"/>
      <c r="C1293" s="185"/>
      <c r="D1293" s="185"/>
    </row>
    <row r="1294" spans="1:4" ht="15.6" x14ac:dyDescent="0.25">
      <c r="A1294" s="185"/>
      <c r="B1294" s="185"/>
      <c r="C1294" s="185"/>
      <c r="D1294" s="185"/>
    </row>
    <row r="1295" spans="1:4" ht="15.6" x14ac:dyDescent="0.25">
      <c r="A1295" s="185"/>
      <c r="B1295" s="185"/>
      <c r="C1295" s="185"/>
      <c r="D1295" s="185"/>
    </row>
    <row r="1296" spans="1:4" ht="15.6" x14ac:dyDescent="0.25">
      <c r="A1296" s="185"/>
      <c r="B1296" s="185"/>
      <c r="C1296" s="185"/>
      <c r="D1296" s="185"/>
    </row>
    <row r="1297" spans="1:4" ht="15.6" x14ac:dyDescent="0.25">
      <c r="A1297" s="185"/>
      <c r="B1297" s="185"/>
      <c r="C1297" s="185"/>
      <c r="D1297" s="185"/>
    </row>
    <row r="1298" spans="1:4" ht="15.6" x14ac:dyDescent="0.25">
      <c r="A1298" s="185"/>
      <c r="B1298" s="185"/>
      <c r="C1298" s="185"/>
      <c r="D1298" s="185"/>
    </row>
    <row r="1299" spans="1:4" ht="15.6" x14ac:dyDescent="0.25">
      <c r="A1299" s="185"/>
      <c r="B1299" s="185"/>
      <c r="C1299" s="185"/>
      <c r="D1299" s="185"/>
    </row>
    <row r="1300" spans="1:4" ht="15.6" x14ac:dyDescent="0.25">
      <c r="A1300" s="185"/>
      <c r="B1300" s="185"/>
      <c r="C1300" s="185"/>
      <c r="D1300" s="185"/>
    </row>
    <row r="1301" spans="1:4" ht="15.6" x14ac:dyDescent="0.25">
      <c r="A1301" s="185"/>
      <c r="B1301" s="185"/>
      <c r="C1301" s="185"/>
      <c r="D1301" s="185"/>
    </row>
    <row r="1302" spans="1:4" ht="15.6" x14ac:dyDescent="0.25">
      <c r="A1302" s="185"/>
      <c r="B1302" s="185"/>
      <c r="C1302" s="185"/>
      <c r="D1302" s="185"/>
    </row>
    <row r="1303" spans="1:4" ht="15.6" x14ac:dyDescent="0.25">
      <c r="A1303" s="185"/>
      <c r="B1303" s="185"/>
      <c r="C1303" s="185"/>
      <c r="D1303" s="185"/>
    </row>
    <row r="1304" spans="1:4" ht="15.6" x14ac:dyDescent="0.25">
      <c r="A1304" s="185"/>
      <c r="B1304" s="185"/>
      <c r="C1304" s="185"/>
      <c r="D1304" s="185"/>
    </row>
    <row r="1305" spans="1:4" ht="15.6" x14ac:dyDescent="0.25">
      <c r="A1305" s="185"/>
      <c r="B1305" s="185"/>
      <c r="C1305" s="185"/>
      <c r="D1305" s="185"/>
    </row>
    <row r="1306" spans="1:4" ht="15.6" x14ac:dyDescent="0.25">
      <c r="A1306" s="185"/>
      <c r="B1306" s="185"/>
      <c r="C1306" s="185"/>
      <c r="D1306" s="185"/>
    </row>
    <row r="1307" spans="1:4" ht="15.6" x14ac:dyDescent="0.25">
      <c r="A1307" s="185"/>
      <c r="B1307" s="185"/>
      <c r="C1307" s="185"/>
      <c r="D1307" s="185"/>
    </row>
    <row r="1308" spans="1:4" ht="15.6" x14ac:dyDescent="0.25">
      <c r="A1308" s="185"/>
      <c r="B1308" s="185"/>
      <c r="C1308" s="185"/>
      <c r="D1308" s="185"/>
    </row>
    <row r="1309" spans="1:4" ht="15.6" x14ac:dyDescent="0.25">
      <c r="A1309" s="185"/>
      <c r="B1309" s="185"/>
      <c r="C1309" s="185"/>
      <c r="D1309" s="185"/>
    </row>
    <row r="1310" spans="1:4" ht="15.6" x14ac:dyDescent="0.25">
      <c r="A1310" s="185"/>
      <c r="B1310" s="185"/>
      <c r="C1310" s="185"/>
      <c r="D1310" s="185"/>
    </row>
    <row r="1311" spans="1:4" ht="15.6" x14ac:dyDescent="0.25">
      <c r="A1311" s="185"/>
      <c r="B1311" s="185"/>
      <c r="C1311" s="185"/>
      <c r="D1311" s="185"/>
    </row>
    <row r="1312" spans="1:4" ht="15.6" x14ac:dyDescent="0.25">
      <c r="A1312" s="185"/>
      <c r="B1312" s="185"/>
      <c r="C1312" s="185"/>
      <c r="D1312" s="185"/>
    </row>
    <row r="1313" spans="1:4" ht="15.6" x14ac:dyDescent="0.25">
      <c r="A1313" s="185"/>
      <c r="B1313" s="185"/>
      <c r="C1313" s="185"/>
      <c r="D1313" s="185"/>
    </row>
    <row r="1314" spans="1:4" ht="15.6" x14ac:dyDescent="0.25">
      <c r="A1314" s="185"/>
      <c r="B1314" s="185"/>
      <c r="C1314" s="185"/>
      <c r="D1314" s="185"/>
    </row>
    <row r="1315" spans="1:4" ht="15.6" x14ac:dyDescent="0.25">
      <c r="A1315" s="185"/>
      <c r="B1315" s="185"/>
      <c r="C1315" s="185"/>
      <c r="D1315" s="185"/>
    </row>
    <row r="1316" spans="1:4" ht="15.6" x14ac:dyDescent="0.25">
      <c r="A1316" s="185"/>
      <c r="B1316" s="185"/>
      <c r="C1316" s="185"/>
      <c r="D1316" s="185"/>
    </row>
    <row r="1317" spans="1:4" ht="15.6" x14ac:dyDescent="0.25">
      <c r="A1317" s="185"/>
      <c r="B1317" s="185"/>
      <c r="C1317" s="185"/>
      <c r="D1317" s="185"/>
    </row>
    <row r="1318" spans="1:4" ht="15.6" x14ac:dyDescent="0.25">
      <c r="A1318" s="185"/>
      <c r="B1318" s="185"/>
      <c r="C1318" s="185"/>
      <c r="D1318" s="185"/>
    </row>
    <row r="1319" spans="1:4" ht="15.6" x14ac:dyDescent="0.25">
      <c r="A1319" s="185"/>
      <c r="B1319" s="185"/>
      <c r="C1319" s="185"/>
      <c r="D1319" s="185"/>
    </row>
    <row r="1320" spans="1:4" ht="15.6" x14ac:dyDescent="0.25">
      <c r="A1320" s="185"/>
      <c r="B1320" s="185"/>
      <c r="C1320" s="185"/>
      <c r="D1320" s="185"/>
    </row>
    <row r="1321" spans="1:4" ht="15.6" x14ac:dyDescent="0.25">
      <c r="A1321" s="185"/>
      <c r="B1321" s="185"/>
      <c r="C1321" s="185"/>
      <c r="D1321" s="185"/>
    </row>
    <row r="1322" spans="1:4" ht="15.6" x14ac:dyDescent="0.25">
      <c r="A1322" s="185"/>
      <c r="B1322" s="185"/>
      <c r="C1322" s="185"/>
      <c r="D1322" s="185"/>
    </row>
    <row r="1323" spans="1:4" ht="15.6" x14ac:dyDescent="0.25">
      <c r="A1323" s="185"/>
      <c r="B1323" s="185"/>
      <c r="C1323" s="185"/>
      <c r="D1323" s="185"/>
    </row>
    <row r="1324" spans="1:4" ht="15.6" x14ac:dyDescent="0.25">
      <c r="A1324" s="185"/>
      <c r="B1324" s="185"/>
      <c r="C1324" s="185"/>
      <c r="D1324" s="185"/>
    </row>
    <row r="1325" spans="1:4" ht="15.6" x14ac:dyDescent="0.25">
      <c r="A1325" s="185"/>
      <c r="B1325" s="185"/>
      <c r="C1325" s="185"/>
      <c r="D1325" s="185"/>
    </row>
    <row r="1326" spans="1:4" ht="15.6" x14ac:dyDescent="0.25">
      <c r="A1326" s="185"/>
      <c r="B1326" s="185"/>
      <c r="C1326" s="185"/>
      <c r="D1326" s="185"/>
    </row>
    <row r="1327" spans="1:4" ht="15.6" x14ac:dyDescent="0.25">
      <c r="A1327" s="185"/>
      <c r="B1327" s="185"/>
      <c r="C1327" s="185"/>
      <c r="D1327" s="185"/>
    </row>
    <row r="1328" spans="1:4" ht="15.6" x14ac:dyDescent="0.25">
      <c r="A1328" s="185"/>
      <c r="B1328" s="185"/>
      <c r="C1328" s="185"/>
      <c r="D1328" s="185"/>
    </row>
    <row r="1329" spans="1:4" ht="15.6" x14ac:dyDescent="0.25">
      <c r="A1329" s="185"/>
      <c r="B1329" s="185"/>
      <c r="C1329" s="185"/>
      <c r="D1329" s="185"/>
    </row>
    <row r="1330" spans="1:4" ht="15.6" x14ac:dyDescent="0.25">
      <c r="A1330" s="185"/>
      <c r="B1330" s="185"/>
      <c r="C1330" s="185"/>
      <c r="D1330" s="185"/>
    </row>
    <row r="1331" spans="1:4" ht="15.6" x14ac:dyDescent="0.25">
      <c r="A1331" s="185"/>
      <c r="B1331" s="185"/>
      <c r="C1331" s="185"/>
      <c r="D1331" s="185"/>
    </row>
    <row r="1332" spans="1:4" ht="15.6" x14ac:dyDescent="0.25">
      <c r="A1332" s="185"/>
      <c r="B1332" s="185"/>
      <c r="C1332" s="185"/>
      <c r="D1332" s="185"/>
    </row>
    <row r="1333" spans="1:4" ht="15.6" x14ac:dyDescent="0.25">
      <c r="A1333" s="185"/>
      <c r="B1333" s="185"/>
      <c r="C1333" s="185"/>
      <c r="D1333" s="185"/>
    </row>
    <row r="1334" spans="1:4" ht="15.6" x14ac:dyDescent="0.25">
      <c r="A1334" s="185"/>
      <c r="B1334" s="185"/>
      <c r="C1334" s="185"/>
      <c r="D1334" s="185"/>
    </row>
    <row r="1335" spans="1:4" ht="15.6" x14ac:dyDescent="0.25">
      <c r="A1335" s="185"/>
      <c r="B1335" s="185"/>
      <c r="C1335" s="185"/>
      <c r="D1335" s="185"/>
    </row>
    <row r="1336" spans="1:4" ht="15.6" x14ac:dyDescent="0.25">
      <c r="A1336" s="185"/>
      <c r="B1336" s="185"/>
      <c r="C1336" s="185"/>
      <c r="D1336" s="185"/>
    </row>
    <row r="1337" spans="1:4" ht="15.6" x14ac:dyDescent="0.25">
      <c r="A1337" s="185"/>
      <c r="B1337" s="185"/>
      <c r="C1337" s="185"/>
      <c r="D1337" s="185"/>
    </row>
    <row r="1338" spans="1:4" ht="15.6" x14ac:dyDescent="0.25">
      <c r="A1338" s="185"/>
      <c r="B1338" s="185"/>
      <c r="C1338" s="185"/>
      <c r="D1338" s="185"/>
    </row>
    <row r="1339" spans="1:4" ht="15.6" x14ac:dyDescent="0.25">
      <c r="A1339" s="185"/>
      <c r="B1339" s="185"/>
      <c r="C1339" s="185"/>
      <c r="D1339" s="185"/>
    </row>
    <row r="1340" spans="1:4" ht="15.6" x14ac:dyDescent="0.25">
      <c r="A1340" s="185"/>
      <c r="B1340" s="185"/>
      <c r="C1340" s="185"/>
      <c r="D1340" s="185"/>
    </row>
    <row r="1341" spans="1:4" ht="15.6" x14ac:dyDescent="0.25">
      <c r="A1341" s="185"/>
      <c r="B1341" s="185"/>
      <c r="C1341" s="185"/>
      <c r="D1341" s="185"/>
    </row>
    <row r="1342" spans="1:4" ht="15.6" x14ac:dyDescent="0.25">
      <c r="A1342" s="185"/>
      <c r="B1342" s="185"/>
      <c r="C1342" s="185"/>
      <c r="D1342" s="185"/>
    </row>
    <row r="1343" spans="1:4" ht="15.6" x14ac:dyDescent="0.25">
      <c r="A1343" s="185"/>
      <c r="B1343" s="185"/>
      <c r="C1343" s="185"/>
      <c r="D1343" s="185"/>
    </row>
    <row r="1344" spans="1:4" ht="15.6" x14ac:dyDescent="0.25">
      <c r="A1344" s="185"/>
      <c r="B1344" s="185"/>
      <c r="C1344" s="185"/>
      <c r="D1344" s="185"/>
    </row>
    <row r="1345" spans="1:4" ht="15.6" x14ac:dyDescent="0.25">
      <c r="A1345" s="185"/>
      <c r="B1345" s="185"/>
      <c r="C1345" s="185"/>
      <c r="D1345" s="185"/>
    </row>
    <row r="1346" spans="1:4" ht="15.6" x14ac:dyDescent="0.25">
      <c r="A1346" s="185"/>
      <c r="B1346" s="185"/>
      <c r="C1346" s="185"/>
      <c r="D1346" s="185"/>
    </row>
    <row r="1347" spans="1:4" ht="15.6" x14ac:dyDescent="0.25">
      <c r="A1347" s="185"/>
      <c r="B1347" s="185"/>
      <c r="C1347" s="185"/>
      <c r="D1347" s="185"/>
    </row>
    <row r="1348" spans="1:4" ht="15.6" x14ac:dyDescent="0.25">
      <c r="A1348" s="185"/>
      <c r="B1348" s="185"/>
      <c r="C1348" s="185"/>
      <c r="D1348" s="185"/>
    </row>
    <row r="1349" spans="1:4" ht="15.6" x14ac:dyDescent="0.25">
      <c r="A1349" s="185"/>
      <c r="B1349" s="185"/>
      <c r="C1349" s="185"/>
      <c r="D1349" s="185"/>
    </row>
    <row r="1350" spans="1:4" ht="15.6" x14ac:dyDescent="0.25">
      <c r="A1350" s="185"/>
      <c r="B1350" s="185"/>
      <c r="C1350" s="185"/>
      <c r="D1350" s="185"/>
    </row>
    <row r="1351" spans="1:4" ht="15.6" x14ac:dyDescent="0.25">
      <c r="A1351" s="185"/>
      <c r="B1351" s="185"/>
      <c r="C1351" s="185"/>
      <c r="D1351" s="185"/>
    </row>
    <row r="1352" spans="1:4" ht="15.6" x14ac:dyDescent="0.25">
      <c r="A1352" s="185"/>
      <c r="B1352" s="185"/>
      <c r="C1352" s="185"/>
      <c r="D1352" s="185"/>
    </row>
    <row r="1353" spans="1:4" ht="15.6" x14ac:dyDescent="0.25">
      <c r="A1353" s="185"/>
      <c r="B1353" s="185"/>
      <c r="C1353" s="185"/>
      <c r="D1353" s="185"/>
    </row>
    <row r="1354" spans="1:4" ht="15.6" x14ac:dyDescent="0.25">
      <c r="A1354" s="185"/>
      <c r="B1354" s="185"/>
      <c r="C1354" s="185"/>
      <c r="D1354" s="185"/>
    </row>
    <row r="1355" spans="1:4" ht="15.6" x14ac:dyDescent="0.25">
      <c r="A1355" s="185"/>
      <c r="B1355" s="185"/>
      <c r="C1355" s="185"/>
      <c r="D1355" s="185"/>
    </row>
    <row r="1356" spans="1:4" ht="15.6" x14ac:dyDescent="0.25">
      <c r="A1356" s="185"/>
      <c r="B1356" s="185"/>
      <c r="C1356" s="185"/>
      <c r="D1356" s="185"/>
    </row>
    <row r="1357" spans="1:4" ht="15.6" x14ac:dyDescent="0.25">
      <c r="A1357" s="185"/>
      <c r="B1357" s="185"/>
      <c r="C1357" s="185"/>
      <c r="D1357" s="185"/>
    </row>
    <row r="1358" spans="1:4" ht="15.6" x14ac:dyDescent="0.25">
      <c r="A1358" s="185"/>
      <c r="B1358" s="185"/>
      <c r="C1358" s="185"/>
      <c r="D1358" s="185"/>
    </row>
    <row r="1359" spans="1:4" ht="15.6" x14ac:dyDescent="0.25">
      <c r="A1359" s="185"/>
      <c r="B1359" s="185"/>
      <c r="C1359" s="185"/>
      <c r="D1359" s="185"/>
    </row>
    <row r="1360" spans="1:4" ht="15.6" x14ac:dyDescent="0.25">
      <c r="A1360" s="185"/>
      <c r="B1360" s="185"/>
      <c r="C1360" s="185"/>
      <c r="D1360" s="185"/>
    </row>
    <row r="1361" spans="1:4" ht="15.6" x14ac:dyDescent="0.25">
      <c r="A1361" s="185"/>
      <c r="B1361" s="185"/>
      <c r="C1361" s="185"/>
      <c r="D1361" s="185"/>
    </row>
    <row r="1362" spans="1:4" ht="15.6" x14ac:dyDescent="0.25">
      <c r="A1362" s="185"/>
      <c r="B1362" s="185"/>
      <c r="C1362" s="185"/>
      <c r="D1362" s="185"/>
    </row>
    <row r="1363" spans="1:4" ht="15.6" x14ac:dyDescent="0.25">
      <c r="A1363" s="185"/>
      <c r="B1363" s="185"/>
      <c r="C1363" s="185"/>
      <c r="D1363" s="185"/>
    </row>
    <row r="1364" spans="1:4" ht="15.6" x14ac:dyDescent="0.25">
      <c r="A1364" s="185"/>
      <c r="B1364" s="185"/>
      <c r="C1364" s="185"/>
      <c r="D1364" s="185"/>
    </row>
    <row r="1365" spans="1:4" ht="15.6" x14ac:dyDescent="0.25">
      <c r="A1365" s="185"/>
      <c r="B1365" s="185"/>
      <c r="C1365" s="185"/>
      <c r="D1365" s="185"/>
    </row>
    <row r="1366" spans="1:4" ht="15.6" x14ac:dyDescent="0.25">
      <c r="A1366" s="185"/>
      <c r="B1366" s="185"/>
      <c r="C1366" s="185"/>
      <c r="D1366" s="185"/>
    </row>
    <row r="1367" spans="1:4" ht="15.6" x14ac:dyDescent="0.25">
      <c r="A1367" s="185"/>
      <c r="B1367" s="185"/>
      <c r="C1367" s="185"/>
      <c r="D1367" s="185"/>
    </row>
    <row r="1368" spans="1:4" ht="15.6" x14ac:dyDescent="0.25">
      <c r="A1368" s="185"/>
      <c r="B1368" s="185"/>
      <c r="C1368" s="185"/>
      <c r="D1368" s="185"/>
    </row>
    <row r="1369" spans="1:4" ht="15.6" x14ac:dyDescent="0.25">
      <c r="A1369" s="185"/>
      <c r="B1369" s="185"/>
      <c r="C1369" s="185"/>
      <c r="D1369" s="185"/>
    </row>
    <row r="1370" spans="1:4" ht="15.6" x14ac:dyDescent="0.25">
      <c r="A1370" s="185"/>
      <c r="B1370" s="185"/>
      <c r="C1370" s="185"/>
      <c r="D1370" s="185"/>
    </row>
    <row r="1371" spans="1:4" ht="15.6" x14ac:dyDescent="0.25">
      <c r="A1371" s="185"/>
      <c r="B1371" s="185"/>
      <c r="C1371" s="185"/>
      <c r="D1371" s="185"/>
    </row>
    <row r="1372" spans="1:4" ht="15.6" x14ac:dyDescent="0.25">
      <c r="A1372" s="185"/>
      <c r="B1372" s="185"/>
      <c r="C1372" s="185"/>
      <c r="D1372" s="185"/>
    </row>
    <row r="1373" spans="1:4" ht="15.6" x14ac:dyDescent="0.25">
      <c r="A1373" s="185"/>
      <c r="B1373" s="185"/>
      <c r="C1373" s="185"/>
      <c r="D1373" s="185"/>
    </row>
    <row r="1374" spans="1:4" ht="15.6" x14ac:dyDescent="0.25">
      <c r="A1374" s="185"/>
      <c r="B1374" s="185"/>
      <c r="C1374" s="185"/>
      <c r="D1374" s="185"/>
    </row>
    <row r="1375" spans="1:4" ht="15.6" x14ac:dyDescent="0.25">
      <c r="A1375" s="185"/>
      <c r="B1375" s="185"/>
      <c r="C1375" s="185"/>
      <c r="D1375" s="185"/>
    </row>
    <row r="1376" spans="1:4" ht="15.6" x14ac:dyDescent="0.25">
      <c r="A1376" s="185"/>
      <c r="B1376" s="185"/>
      <c r="C1376" s="185"/>
      <c r="D1376" s="185"/>
    </row>
    <row r="1377" spans="1:4" ht="15.6" x14ac:dyDescent="0.25">
      <c r="A1377" s="185"/>
      <c r="B1377" s="185"/>
      <c r="C1377" s="185"/>
      <c r="D1377" s="185"/>
    </row>
    <row r="1378" spans="1:4" ht="15.6" x14ac:dyDescent="0.25">
      <c r="A1378" s="185"/>
      <c r="B1378" s="185"/>
      <c r="C1378" s="185"/>
      <c r="D1378" s="185"/>
    </row>
    <row r="1379" spans="1:4" ht="15.6" x14ac:dyDescent="0.25">
      <c r="A1379" s="185"/>
      <c r="B1379" s="185"/>
      <c r="C1379" s="185"/>
      <c r="D1379" s="185"/>
    </row>
    <row r="1380" spans="1:4" ht="15.6" x14ac:dyDescent="0.25">
      <c r="A1380" s="185"/>
      <c r="B1380" s="185"/>
      <c r="C1380" s="185"/>
      <c r="D1380" s="185"/>
    </row>
    <row r="1381" spans="1:4" ht="15.6" x14ac:dyDescent="0.25">
      <c r="A1381" s="185"/>
      <c r="B1381" s="185"/>
      <c r="C1381" s="185"/>
      <c r="D1381" s="185"/>
    </row>
    <row r="1382" spans="1:4" ht="15.6" x14ac:dyDescent="0.25">
      <c r="A1382" s="185"/>
      <c r="B1382" s="185"/>
      <c r="C1382" s="185"/>
      <c r="D1382" s="185"/>
    </row>
    <row r="1383" spans="1:4" ht="15.6" x14ac:dyDescent="0.25">
      <c r="A1383" s="185"/>
      <c r="B1383" s="185"/>
      <c r="C1383" s="185"/>
      <c r="D1383" s="185"/>
    </row>
    <row r="1384" spans="1:4" ht="15.6" x14ac:dyDescent="0.25">
      <c r="A1384" s="185"/>
      <c r="B1384" s="185"/>
      <c r="C1384" s="185"/>
      <c r="D1384" s="185"/>
    </row>
    <row r="1385" spans="1:4" ht="15.6" x14ac:dyDescent="0.25">
      <c r="A1385" s="185"/>
      <c r="B1385" s="185"/>
      <c r="C1385" s="185"/>
      <c r="D1385" s="185"/>
    </row>
    <row r="1386" spans="1:4" ht="15.6" x14ac:dyDescent="0.25">
      <c r="A1386" s="185"/>
      <c r="B1386" s="185"/>
      <c r="C1386" s="185"/>
      <c r="D1386" s="185"/>
    </row>
    <row r="1387" spans="1:4" ht="15.6" x14ac:dyDescent="0.25">
      <c r="A1387" s="185"/>
      <c r="B1387" s="185"/>
      <c r="C1387" s="185"/>
      <c r="D1387" s="185"/>
    </row>
    <row r="1388" spans="1:4" ht="15.6" x14ac:dyDescent="0.25">
      <c r="A1388" s="185"/>
      <c r="B1388" s="185"/>
      <c r="C1388" s="185"/>
      <c r="D1388" s="185"/>
    </row>
    <row r="1389" spans="1:4" ht="15.6" x14ac:dyDescent="0.25">
      <c r="A1389" s="185"/>
      <c r="B1389" s="185"/>
      <c r="C1389" s="185"/>
      <c r="D1389" s="185"/>
    </row>
    <row r="1390" spans="1:4" ht="15.6" x14ac:dyDescent="0.25">
      <c r="A1390" s="185"/>
      <c r="B1390" s="185"/>
      <c r="C1390" s="185"/>
      <c r="D1390" s="185"/>
    </row>
    <row r="1391" spans="1:4" ht="15.6" x14ac:dyDescent="0.25">
      <c r="A1391" s="185"/>
      <c r="B1391" s="185"/>
      <c r="C1391" s="185"/>
      <c r="D1391" s="185"/>
    </row>
    <row r="1392" spans="1:4" ht="15.6" x14ac:dyDescent="0.25">
      <c r="A1392" s="185"/>
      <c r="B1392" s="185"/>
      <c r="C1392" s="185"/>
      <c r="D1392" s="185"/>
    </row>
    <row r="1393" spans="1:4" ht="15.6" x14ac:dyDescent="0.25">
      <c r="A1393" s="185"/>
      <c r="B1393" s="185"/>
      <c r="C1393" s="185"/>
      <c r="D1393" s="185"/>
    </row>
    <row r="1394" spans="1:4" ht="15.6" x14ac:dyDescent="0.25">
      <c r="A1394" s="185"/>
      <c r="B1394" s="185"/>
      <c r="C1394" s="185"/>
      <c r="D1394" s="185"/>
    </row>
    <row r="1395" spans="1:4" ht="15.6" x14ac:dyDescent="0.25">
      <c r="A1395" s="185"/>
      <c r="B1395" s="185"/>
      <c r="C1395" s="185"/>
      <c r="D1395" s="185"/>
    </row>
    <row r="1396" spans="1:4" ht="15.6" x14ac:dyDescent="0.25">
      <c r="A1396" s="185"/>
      <c r="B1396" s="185"/>
      <c r="C1396" s="185"/>
      <c r="D1396" s="185"/>
    </row>
    <row r="1397" spans="1:4" ht="15.6" x14ac:dyDescent="0.25">
      <c r="A1397" s="185"/>
      <c r="B1397" s="185"/>
      <c r="C1397" s="185"/>
      <c r="D1397" s="185"/>
    </row>
    <row r="1398" spans="1:4" ht="15.6" x14ac:dyDescent="0.25">
      <c r="A1398" s="185"/>
      <c r="B1398" s="185"/>
      <c r="C1398" s="185"/>
      <c r="D1398" s="185"/>
    </row>
    <row r="1399" spans="1:4" ht="15.6" x14ac:dyDescent="0.25">
      <c r="A1399" s="185"/>
      <c r="B1399" s="185"/>
      <c r="C1399" s="185"/>
      <c r="D1399" s="185"/>
    </row>
    <row r="1400" spans="1:4" ht="15.6" x14ac:dyDescent="0.25">
      <c r="A1400" s="185"/>
      <c r="B1400" s="185"/>
      <c r="C1400" s="185"/>
      <c r="D1400" s="185"/>
    </row>
    <row r="1401" spans="1:4" ht="15.6" x14ac:dyDescent="0.25">
      <c r="A1401" s="185"/>
      <c r="B1401" s="185"/>
      <c r="C1401" s="185"/>
      <c r="D1401" s="185"/>
    </row>
    <row r="1402" spans="1:4" ht="15.6" x14ac:dyDescent="0.25">
      <c r="A1402" s="185"/>
      <c r="B1402" s="185"/>
      <c r="C1402" s="185"/>
      <c r="D1402" s="185"/>
    </row>
    <row r="1403" spans="1:4" ht="15.6" x14ac:dyDescent="0.25">
      <c r="A1403" s="185"/>
      <c r="B1403" s="185"/>
      <c r="C1403" s="185"/>
      <c r="D1403" s="185"/>
    </row>
    <row r="1404" spans="1:4" ht="15.6" x14ac:dyDescent="0.25">
      <c r="A1404" s="185"/>
      <c r="B1404" s="185"/>
      <c r="C1404" s="185"/>
      <c r="D1404" s="185"/>
    </row>
    <row r="1405" spans="1:4" ht="15.6" x14ac:dyDescent="0.25">
      <c r="A1405" s="185"/>
      <c r="B1405" s="185"/>
      <c r="C1405" s="185"/>
      <c r="D1405" s="185"/>
    </row>
    <row r="1406" spans="1:4" ht="15.6" x14ac:dyDescent="0.25">
      <c r="A1406" s="185"/>
      <c r="B1406" s="185"/>
      <c r="C1406" s="185"/>
      <c r="D1406" s="185"/>
    </row>
    <row r="1407" spans="1:4" ht="15.6" x14ac:dyDescent="0.25">
      <c r="A1407" s="185"/>
      <c r="B1407" s="185"/>
      <c r="C1407" s="185"/>
      <c r="D1407" s="185"/>
    </row>
    <row r="1408" spans="1:4" ht="15.6" x14ac:dyDescent="0.25">
      <c r="A1408" s="185"/>
      <c r="B1408" s="185"/>
      <c r="C1408" s="185"/>
      <c r="D1408" s="185"/>
    </row>
    <row r="1409" spans="1:4" ht="15.6" x14ac:dyDescent="0.25">
      <c r="A1409" s="185"/>
      <c r="B1409" s="185"/>
      <c r="C1409" s="185"/>
      <c r="D1409" s="185"/>
    </row>
    <row r="1410" spans="1:4" ht="15.6" x14ac:dyDescent="0.25">
      <c r="A1410" s="185"/>
      <c r="B1410" s="185"/>
      <c r="C1410" s="185"/>
      <c r="D1410" s="185"/>
    </row>
    <row r="1411" spans="1:4" ht="15.6" x14ac:dyDescent="0.25">
      <c r="A1411" s="185"/>
      <c r="B1411" s="185"/>
      <c r="C1411" s="185"/>
      <c r="D1411" s="185"/>
    </row>
    <row r="1412" spans="1:4" ht="15.6" x14ac:dyDescent="0.25">
      <c r="A1412" s="185"/>
      <c r="B1412" s="185"/>
      <c r="C1412" s="185"/>
      <c r="D1412" s="185"/>
    </row>
    <row r="1413" spans="1:4" ht="15.6" x14ac:dyDescent="0.25">
      <c r="A1413" s="185"/>
      <c r="B1413" s="185"/>
      <c r="C1413" s="185"/>
      <c r="D1413" s="185"/>
    </row>
    <row r="1414" spans="1:4" ht="15.6" x14ac:dyDescent="0.25">
      <c r="A1414" s="185"/>
      <c r="B1414" s="185"/>
      <c r="C1414" s="185"/>
      <c r="D1414" s="185"/>
    </row>
    <row r="1415" spans="1:4" ht="15.6" x14ac:dyDescent="0.25">
      <c r="A1415" s="185"/>
      <c r="B1415" s="185"/>
      <c r="C1415" s="185"/>
      <c r="D1415" s="185"/>
    </row>
    <row r="1416" spans="1:4" ht="15.6" x14ac:dyDescent="0.25">
      <c r="A1416" s="185"/>
      <c r="B1416" s="185"/>
      <c r="C1416" s="185"/>
      <c r="D1416" s="185"/>
    </row>
    <row r="1417" spans="1:4" ht="15.6" x14ac:dyDescent="0.25">
      <c r="A1417" s="185"/>
      <c r="B1417" s="185"/>
      <c r="C1417" s="185"/>
      <c r="D1417" s="185"/>
    </row>
    <row r="1418" spans="1:4" ht="15.6" x14ac:dyDescent="0.25">
      <c r="A1418" s="185"/>
      <c r="B1418" s="185"/>
      <c r="C1418" s="185"/>
      <c r="D1418" s="185"/>
    </row>
    <row r="1419" spans="1:4" ht="15.6" x14ac:dyDescent="0.25">
      <c r="A1419" s="185"/>
      <c r="B1419" s="185"/>
      <c r="C1419" s="185"/>
      <c r="D1419" s="185"/>
    </row>
    <row r="1420" spans="1:4" ht="15.6" x14ac:dyDescent="0.25">
      <c r="A1420" s="185"/>
      <c r="B1420" s="185"/>
      <c r="C1420" s="185"/>
      <c r="D1420" s="185"/>
    </row>
    <row r="1421" spans="1:4" ht="15.6" x14ac:dyDescent="0.25">
      <c r="A1421" s="185"/>
      <c r="B1421" s="185"/>
      <c r="C1421" s="185"/>
      <c r="D1421" s="185"/>
    </row>
    <row r="1422" spans="1:4" ht="15.6" x14ac:dyDescent="0.25">
      <c r="A1422" s="185"/>
      <c r="B1422" s="185"/>
      <c r="C1422" s="185"/>
      <c r="D1422" s="185"/>
    </row>
    <row r="1423" spans="1:4" ht="15.6" x14ac:dyDescent="0.25">
      <c r="A1423" s="185"/>
      <c r="B1423" s="185"/>
      <c r="C1423" s="185"/>
      <c r="D1423" s="185"/>
    </row>
    <row r="1424" spans="1:4" ht="15.6" x14ac:dyDescent="0.25">
      <c r="A1424" s="185"/>
      <c r="B1424" s="185"/>
      <c r="C1424" s="185"/>
      <c r="D1424" s="185"/>
    </row>
    <row r="1425" spans="1:4" ht="15.6" x14ac:dyDescent="0.25">
      <c r="A1425" s="185"/>
      <c r="B1425" s="185"/>
      <c r="C1425" s="185"/>
      <c r="D1425" s="185"/>
    </row>
    <row r="1426" spans="1:4" ht="15.6" x14ac:dyDescent="0.25">
      <c r="A1426" s="185"/>
      <c r="B1426" s="185"/>
      <c r="C1426" s="185"/>
      <c r="D1426" s="185"/>
    </row>
    <row r="1427" spans="1:4" ht="15.6" x14ac:dyDescent="0.25">
      <c r="A1427" s="185"/>
      <c r="B1427" s="185"/>
      <c r="C1427" s="185"/>
      <c r="D1427" s="185"/>
    </row>
    <row r="1428" spans="1:4" ht="15.6" x14ac:dyDescent="0.25">
      <c r="A1428" s="185"/>
      <c r="B1428" s="185"/>
      <c r="C1428" s="185"/>
      <c r="D1428" s="185"/>
    </row>
    <row r="1429" spans="1:4" ht="15.6" x14ac:dyDescent="0.25">
      <c r="A1429" s="185"/>
      <c r="B1429" s="185"/>
      <c r="C1429" s="185"/>
      <c r="D1429" s="185"/>
    </row>
    <row r="1430" spans="1:4" ht="15.6" x14ac:dyDescent="0.25">
      <c r="A1430" s="185"/>
      <c r="B1430" s="185"/>
      <c r="C1430" s="185"/>
      <c r="D1430" s="185"/>
    </row>
    <row r="1431" spans="1:4" ht="15.6" x14ac:dyDescent="0.25">
      <c r="A1431" s="185"/>
      <c r="B1431" s="185"/>
      <c r="C1431" s="185"/>
      <c r="D1431" s="185"/>
    </row>
    <row r="1432" spans="1:4" ht="15.6" x14ac:dyDescent="0.25">
      <c r="A1432" s="185"/>
      <c r="B1432" s="185"/>
      <c r="C1432" s="185"/>
      <c r="D1432" s="185"/>
    </row>
    <row r="1433" spans="1:4" ht="15.6" x14ac:dyDescent="0.25">
      <c r="A1433" s="185"/>
      <c r="B1433" s="185"/>
      <c r="C1433" s="185"/>
      <c r="D1433" s="185"/>
    </row>
    <row r="1434" spans="1:4" ht="15.6" x14ac:dyDescent="0.25">
      <c r="A1434" s="185"/>
      <c r="B1434" s="185"/>
      <c r="C1434" s="185"/>
      <c r="D1434" s="185"/>
    </row>
    <row r="1435" spans="1:4" ht="15.6" x14ac:dyDescent="0.25">
      <c r="A1435" s="185"/>
      <c r="B1435" s="185"/>
      <c r="C1435" s="185"/>
      <c r="D1435" s="185"/>
    </row>
    <row r="1436" spans="1:4" ht="15.6" x14ac:dyDescent="0.25">
      <c r="A1436" s="185"/>
      <c r="B1436" s="185"/>
      <c r="C1436" s="185"/>
      <c r="D1436" s="185"/>
    </row>
    <row r="1437" spans="1:4" ht="15.6" x14ac:dyDescent="0.25">
      <c r="A1437" s="185"/>
      <c r="B1437" s="185"/>
      <c r="C1437" s="185"/>
      <c r="D1437" s="185"/>
    </row>
    <row r="1438" spans="1:4" ht="15.6" x14ac:dyDescent="0.25">
      <c r="A1438" s="185"/>
      <c r="B1438" s="185"/>
      <c r="C1438" s="185"/>
      <c r="D1438" s="185"/>
    </row>
    <row r="1439" spans="1:4" ht="15.6" x14ac:dyDescent="0.25">
      <c r="A1439" s="185"/>
      <c r="B1439" s="185"/>
      <c r="C1439" s="185"/>
      <c r="D1439" s="185"/>
    </row>
    <row r="1440" spans="1:4" ht="15.6" x14ac:dyDescent="0.25">
      <c r="A1440" s="185"/>
      <c r="B1440" s="185"/>
      <c r="C1440" s="185"/>
      <c r="D1440" s="185"/>
    </row>
    <row r="1441" spans="1:4" ht="15.6" x14ac:dyDescent="0.25">
      <c r="A1441" s="185"/>
      <c r="B1441" s="185"/>
      <c r="C1441" s="185"/>
      <c r="D1441" s="185"/>
    </row>
    <row r="1442" spans="1:4" ht="15.6" x14ac:dyDescent="0.25">
      <c r="A1442" s="185"/>
      <c r="B1442" s="185"/>
      <c r="C1442" s="185"/>
      <c r="D1442" s="185"/>
    </row>
    <row r="1443" spans="1:4" ht="15.6" x14ac:dyDescent="0.25">
      <c r="A1443" s="185"/>
      <c r="B1443" s="185"/>
      <c r="C1443" s="185"/>
      <c r="D1443" s="185"/>
    </row>
    <row r="1444" spans="1:4" ht="15.6" x14ac:dyDescent="0.25">
      <c r="A1444" s="185"/>
      <c r="B1444" s="185"/>
      <c r="C1444" s="185"/>
      <c r="D1444" s="185"/>
    </row>
    <row r="1445" spans="1:4" ht="15.6" x14ac:dyDescent="0.25">
      <c r="A1445" s="185"/>
      <c r="B1445" s="185"/>
      <c r="C1445" s="185"/>
      <c r="D1445" s="185"/>
    </row>
    <row r="1446" spans="1:4" ht="15.6" x14ac:dyDescent="0.25">
      <c r="A1446" s="185"/>
      <c r="B1446" s="185"/>
      <c r="C1446" s="185"/>
      <c r="D1446" s="185"/>
    </row>
    <row r="1447" spans="1:4" ht="15.6" x14ac:dyDescent="0.25">
      <c r="A1447" s="185"/>
      <c r="B1447" s="185"/>
      <c r="C1447" s="185"/>
      <c r="D1447" s="185"/>
    </row>
    <row r="1448" spans="1:4" ht="15.6" x14ac:dyDescent="0.25">
      <c r="A1448" s="185"/>
      <c r="B1448" s="185"/>
      <c r="C1448" s="185"/>
      <c r="D1448" s="185"/>
    </row>
    <row r="1449" spans="1:4" ht="15.6" x14ac:dyDescent="0.25">
      <c r="A1449" s="185"/>
      <c r="B1449" s="185"/>
      <c r="C1449" s="185"/>
      <c r="D1449" s="185"/>
    </row>
    <row r="1450" spans="1:4" ht="15.6" x14ac:dyDescent="0.25">
      <c r="A1450" s="185"/>
      <c r="B1450" s="185"/>
      <c r="C1450" s="185"/>
      <c r="D1450" s="185"/>
    </row>
    <row r="1451" spans="1:4" ht="15.6" x14ac:dyDescent="0.25">
      <c r="A1451" s="185"/>
      <c r="B1451" s="185"/>
      <c r="C1451" s="185"/>
      <c r="D1451" s="185"/>
    </row>
    <row r="1452" spans="1:4" ht="15.6" x14ac:dyDescent="0.25">
      <c r="A1452" s="185"/>
      <c r="B1452" s="185"/>
      <c r="C1452" s="185"/>
      <c r="D1452" s="185"/>
    </row>
    <row r="1453" spans="1:4" ht="15.6" x14ac:dyDescent="0.25">
      <c r="A1453" s="185"/>
      <c r="B1453" s="185"/>
      <c r="C1453" s="185"/>
      <c r="D1453" s="185"/>
    </row>
    <row r="1454" spans="1:4" ht="15.6" x14ac:dyDescent="0.25">
      <c r="A1454" s="185"/>
      <c r="B1454" s="185"/>
      <c r="C1454" s="185"/>
      <c r="D1454" s="185"/>
    </row>
    <row r="1455" spans="1:4" ht="15.6" x14ac:dyDescent="0.25">
      <c r="A1455" s="185"/>
      <c r="B1455" s="185"/>
      <c r="C1455" s="185"/>
      <c r="D1455" s="185"/>
    </row>
    <row r="1456" spans="1:4" ht="15.6" x14ac:dyDescent="0.25">
      <c r="A1456" s="185"/>
      <c r="B1456" s="185"/>
      <c r="C1456" s="185"/>
      <c r="D1456" s="185"/>
    </row>
    <row r="1457" spans="1:4" ht="15.6" x14ac:dyDescent="0.25">
      <c r="A1457" s="185"/>
      <c r="B1457" s="185"/>
      <c r="C1457" s="185"/>
      <c r="D1457" s="185"/>
    </row>
    <row r="1458" spans="1:4" ht="15.6" x14ac:dyDescent="0.25">
      <c r="A1458" s="185"/>
      <c r="B1458" s="185"/>
      <c r="C1458" s="185"/>
      <c r="D1458" s="185"/>
    </row>
    <row r="1459" spans="1:4" ht="15.6" x14ac:dyDescent="0.25">
      <c r="A1459" s="185"/>
      <c r="B1459" s="185"/>
      <c r="C1459" s="185"/>
      <c r="D1459" s="185"/>
    </row>
    <row r="1460" spans="1:4" ht="15.6" x14ac:dyDescent="0.25">
      <c r="A1460" s="185"/>
      <c r="B1460" s="185"/>
      <c r="C1460" s="185"/>
      <c r="D1460" s="185"/>
    </row>
    <row r="1461" spans="1:4" ht="15.6" x14ac:dyDescent="0.25">
      <c r="A1461" s="185"/>
      <c r="B1461" s="185"/>
      <c r="C1461" s="185"/>
      <c r="D1461" s="185"/>
    </row>
    <row r="1462" spans="1:4" ht="15.6" x14ac:dyDescent="0.25">
      <c r="A1462" s="185"/>
      <c r="B1462" s="185"/>
      <c r="C1462" s="185"/>
      <c r="D1462" s="185"/>
    </row>
    <row r="1463" spans="1:4" ht="15.6" x14ac:dyDescent="0.25">
      <c r="A1463" s="185"/>
      <c r="B1463" s="185"/>
      <c r="C1463" s="185"/>
      <c r="D1463" s="185"/>
    </row>
    <row r="1464" spans="1:4" ht="15.6" x14ac:dyDescent="0.25">
      <c r="A1464" s="185"/>
      <c r="B1464" s="185"/>
      <c r="C1464" s="185"/>
      <c r="D1464" s="185"/>
    </row>
    <row r="1465" spans="1:4" ht="15.6" x14ac:dyDescent="0.25">
      <c r="A1465" s="185"/>
      <c r="B1465" s="185"/>
      <c r="C1465" s="185"/>
      <c r="D1465" s="185"/>
    </row>
    <row r="1466" spans="1:4" ht="15.6" x14ac:dyDescent="0.25">
      <c r="A1466" s="185"/>
      <c r="B1466" s="185"/>
      <c r="C1466" s="185"/>
      <c r="D1466" s="185"/>
    </row>
    <row r="1467" spans="1:4" ht="15.6" x14ac:dyDescent="0.25">
      <c r="A1467" s="185"/>
      <c r="B1467" s="185"/>
      <c r="C1467" s="185"/>
      <c r="D1467" s="185"/>
    </row>
    <row r="1468" spans="1:4" ht="15.6" x14ac:dyDescent="0.25">
      <c r="A1468" s="185"/>
      <c r="B1468" s="185"/>
      <c r="C1468" s="185"/>
      <c r="D1468" s="185"/>
    </row>
    <row r="1469" spans="1:4" ht="15.6" x14ac:dyDescent="0.25">
      <c r="A1469" s="185"/>
      <c r="B1469" s="185"/>
      <c r="C1469" s="185"/>
      <c r="D1469" s="185"/>
    </row>
    <row r="1470" spans="1:4" ht="15.6" x14ac:dyDescent="0.25">
      <c r="A1470" s="185"/>
      <c r="B1470" s="185"/>
      <c r="C1470" s="185"/>
      <c r="D1470" s="185"/>
    </row>
    <row r="1471" spans="1:4" ht="15.6" x14ac:dyDescent="0.25">
      <c r="A1471" s="185"/>
      <c r="B1471" s="185"/>
      <c r="C1471" s="185"/>
      <c r="D1471" s="185"/>
    </row>
    <row r="1472" spans="1:4" ht="15.6" x14ac:dyDescent="0.25">
      <c r="A1472" s="185"/>
      <c r="B1472" s="185"/>
      <c r="C1472" s="185"/>
      <c r="D1472" s="185"/>
    </row>
    <row r="1473" spans="1:4" ht="15.6" x14ac:dyDescent="0.25">
      <c r="A1473" s="185"/>
      <c r="B1473" s="185"/>
      <c r="C1473" s="185"/>
      <c r="D1473" s="185"/>
    </row>
    <row r="1474" spans="1:4" ht="15.6" x14ac:dyDescent="0.25">
      <c r="A1474" s="185"/>
      <c r="B1474" s="185"/>
      <c r="C1474" s="185"/>
      <c r="D1474" s="185"/>
    </row>
    <row r="1475" spans="1:4" ht="15.6" x14ac:dyDescent="0.25">
      <c r="A1475" s="185"/>
      <c r="B1475" s="185"/>
      <c r="C1475" s="185"/>
      <c r="D1475" s="185"/>
    </row>
    <row r="1476" spans="1:4" ht="15.6" x14ac:dyDescent="0.25">
      <c r="A1476" s="185"/>
      <c r="B1476" s="185"/>
      <c r="C1476" s="185"/>
      <c r="D1476" s="185"/>
    </row>
    <row r="1477" spans="1:4" ht="15.6" x14ac:dyDescent="0.25">
      <c r="A1477" s="185"/>
      <c r="B1477" s="185"/>
      <c r="C1477" s="185"/>
      <c r="D1477" s="185"/>
    </row>
    <row r="1478" spans="1:4" ht="15.6" x14ac:dyDescent="0.25">
      <c r="A1478" s="185"/>
      <c r="B1478" s="185"/>
      <c r="C1478" s="185"/>
      <c r="D1478" s="185"/>
    </row>
    <row r="1479" spans="1:4" ht="15.6" x14ac:dyDescent="0.25">
      <c r="A1479" s="185"/>
      <c r="B1479" s="185"/>
      <c r="C1479" s="185"/>
      <c r="D1479" s="185"/>
    </row>
    <row r="1480" spans="1:4" ht="15.6" x14ac:dyDescent="0.25">
      <c r="A1480" s="185"/>
      <c r="B1480" s="185"/>
      <c r="C1480" s="185"/>
      <c r="D1480" s="185"/>
    </row>
    <row r="1481" spans="1:4" ht="15.6" x14ac:dyDescent="0.25">
      <c r="A1481" s="185"/>
      <c r="B1481" s="185"/>
      <c r="C1481" s="185"/>
      <c r="D1481" s="185"/>
    </row>
    <row r="1482" spans="1:4" ht="15.6" x14ac:dyDescent="0.25">
      <c r="A1482" s="185"/>
      <c r="B1482" s="185"/>
      <c r="C1482" s="185"/>
      <c r="D1482" s="185"/>
    </row>
    <row r="1483" spans="1:4" ht="15.6" x14ac:dyDescent="0.25">
      <c r="A1483" s="185"/>
      <c r="B1483" s="185"/>
      <c r="C1483" s="185"/>
      <c r="D1483" s="185"/>
    </row>
    <row r="1484" spans="1:4" ht="15.6" x14ac:dyDescent="0.25">
      <c r="A1484" s="185"/>
      <c r="B1484" s="185"/>
      <c r="C1484" s="185"/>
      <c r="D1484" s="185"/>
    </row>
    <row r="1485" spans="1:4" ht="15.6" x14ac:dyDescent="0.25">
      <c r="A1485" s="185"/>
      <c r="B1485" s="185"/>
      <c r="C1485" s="185"/>
      <c r="D1485" s="185"/>
    </row>
    <row r="1486" spans="1:4" ht="15.6" x14ac:dyDescent="0.25">
      <c r="A1486" s="185"/>
      <c r="B1486" s="185"/>
      <c r="C1486" s="185"/>
      <c r="D1486" s="185"/>
    </row>
    <row r="1487" spans="1:4" ht="15.6" x14ac:dyDescent="0.25">
      <c r="A1487" s="185"/>
      <c r="B1487" s="185"/>
      <c r="C1487" s="185"/>
      <c r="D1487" s="185"/>
    </row>
    <row r="1488" spans="1:4" ht="15.6" x14ac:dyDescent="0.25">
      <c r="A1488" s="185"/>
      <c r="B1488" s="185"/>
      <c r="C1488" s="185"/>
      <c r="D1488" s="185"/>
    </row>
    <row r="1489" spans="1:4" ht="15.6" x14ac:dyDescent="0.25">
      <c r="A1489" s="185"/>
      <c r="B1489" s="185"/>
      <c r="C1489" s="185"/>
      <c r="D1489" s="185"/>
    </row>
    <row r="1490" spans="1:4" ht="15.6" x14ac:dyDescent="0.25">
      <c r="A1490" s="185"/>
      <c r="B1490" s="185"/>
      <c r="C1490" s="185"/>
      <c r="D1490" s="185"/>
    </row>
    <row r="1491" spans="1:4" ht="15.6" x14ac:dyDescent="0.25">
      <c r="A1491" s="185"/>
      <c r="B1491" s="185"/>
      <c r="C1491" s="185"/>
      <c r="D1491" s="185"/>
    </row>
    <row r="1492" spans="1:4" ht="15.6" x14ac:dyDescent="0.25">
      <c r="A1492" s="185"/>
      <c r="B1492" s="185"/>
      <c r="C1492" s="185"/>
      <c r="D1492" s="185"/>
    </row>
    <row r="1493" spans="1:4" ht="15.6" x14ac:dyDescent="0.25">
      <c r="A1493" s="185"/>
      <c r="B1493" s="185"/>
      <c r="C1493" s="185"/>
      <c r="D1493" s="185"/>
    </row>
    <row r="1494" spans="1:4" ht="15.6" x14ac:dyDescent="0.25">
      <c r="A1494" s="185"/>
      <c r="B1494" s="185"/>
      <c r="C1494" s="185"/>
      <c r="D1494" s="185"/>
    </row>
    <row r="1495" spans="1:4" ht="15.6" x14ac:dyDescent="0.25">
      <c r="A1495" s="185"/>
      <c r="B1495" s="185"/>
      <c r="C1495" s="185"/>
      <c r="D1495" s="185"/>
    </row>
    <row r="1496" spans="1:4" ht="15.6" x14ac:dyDescent="0.25">
      <c r="A1496" s="185"/>
      <c r="B1496" s="185"/>
      <c r="C1496" s="185"/>
      <c r="D1496" s="185"/>
    </row>
    <row r="1497" spans="1:4" ht="15.6" x14ac:dyDescent="0.25">
      <c r="A1497" s="185"/>
      <c r="B1497" s="185"/>
      <c r="C1497" s="185"/>
      <c r="D1497" s="185"/>
    </row>
    <row r="1498" spans="1:4" ht="15.6" x14ac:dyDescent="0.25">
      <c r="A1498" s="185"/>
      <c r="B1498" s="185"/>
      <c r="C1498" s="185"/>
      <c r="D1498" s="185"/>
    </row>
    <row r="1499" spans="1:4" ht="15.6" x14ac:dyDescent="0.25">
      <c r="A1499" s="185"/>
      <c r="B1499" s="185"/>
      <c r="C1499" s="185"/>
      <c r="D1499" s="185"/>
    </row>
    <row r="1500" spans="1:4" ht="15.6" x14ac:dyDescent="0.25">
      <c r="A1500" s="185"/>
      <c r="B1500" s="185"/>
      <c r="C1500" s="185"/>
      <c r="D1500" s="185"/>
    </row>
    <row r="1501" spans="1:4" ht="15.6" x14ac:dyDescent="0.25">
      <c r="A1501" s="185"/>
      <c r="B1501" s="185"/>
      <c r="C1501" s="185"/>
      <c r="D1501" s="185"/>
    </row>
    <row r="1502" spans="1:4" ht="15.6" x14ac:dyDescent="0.25">
      <c r="A1502" s="185"/>
      <c r="B1502" s="185"/>
      <c r="C1502" s="185"/>
      <c r="D1502" s="185"/>
    </row>
    <row r="1503" spans="1:4" ht="15.6" x14ac:dyDescent="0.25">
      <c r="A1503" s="185"/>
      <c r="B1503" s="185"/>
      <c r="C1503" s="185"/>
      <c r="D1503" s="185"/>
    </row>
    <row r="1504" spans="1:4" ht="15.6" x14ac:dyDescent="0.25">
      <c r="A1504" s="185"/>
      <c r="B1504" s="185"/>
      <c r="C1504" s="185"/>
      <c r="D1504" s="185"/>
    </row>
    <row r="1505" spans="1:4" ht="15.6" x14ac:dyDescent="0.25">
      <c r="A1505" s="185"/>
      <c r="B1505" s="185"/>
      <c r="C1505" s="185"/>
      <c r="D1505" s="185"/>
    </row>
    <row r="1506" spans="1:4" ht="15.6" x14ac:dyDescent="0.25">
      <c r="A1506" s="185"/>
      <c r="B1506" s="185"/>
      <c r="C1506" s="185"/>
      <c r="D1506" s="185"/>
    </row>
    <row r="1507" spans="1:4" ht="15.6" x14ac:dyDescent="0.25">
      <c r="A1507" s="185"/>
      <c r="B1507" s="185"/>
      <c r="C1507" s="185"/>
      <c r="D1507" s="185"/>
    </row>
    <row r="1508" spans="1:4" ht="15.6" x14ac:dyDescent="0.25">
      <c r="A1508" s="185"/>
      <c r="B1508" s="185"/>
      <c r="C1508" s="185"/>
      <c r="D1508" s="185"/>
    </row>
    <row r="1509" spans="1:4" ht="15.6" x14ac:dyDescent="0.25">
      <c r="A1509" s="185"/>
      <c r="B1509" s="185"/>
      <c r="C1509" s="185"/>
      <c r="D1509" s="185"/>
    </row>
    <row r="1510" spans="1:4" ht="15.6" x14ac:dyDescent="0.25">
      <c r="A1510" s="185"/>
      <c r="B1510" s="185"/>
      <c r="C1510" s="185"/>
      <c r="D1510" s="185"/>
    </row>
    <row r="1511" spans="1:4" ht="15.6" x14ac:dyDescent="0.25">
      <c r="A1511" s="185"/>
      <c r="B1511" s="185"/>
      <c r="C1511" s="185"/>
      <c r="D1511" s="185"/>
    </row>
    <row r="1512" spans="1:4" ht="15.6" x14ac:dyDescent="0.25">
      <c r="A1512" s="185"/>
      <c r="B1512" s="185"/>
      <c r="C1512" s="185"/>
      <c r="D1512" s="185"/>
    </row>
    <row r="1513" spans="1:4" ht="15.6" x14ac:dyDescent="0.25">
      <c r="A1513" s="185"/>
      <c r="B1513" s="185"/>
      <c r="C1513" s="185"/>
      <c r="D1513" s="185"/>
    </row>
    <row r="1514" spans="1:4" ht="15.6" x14ac:dyDescent="0.25">
      <c r="A1514" s="185"/>
      <c r="B1514" s="185"/>
      <c r="C1514" s="185"/>
      <c r="D1514" s="185"/>
    </row>
    <row r="1515" spans="1:4" ht="15.6" x14ac:dyDescent="0.25">
      <c r="A1515" s="185"/>
      <c r="B1515" s="185"/>
      <c r="C1515" s="185"/>
      <c r="D1515" s="185"/>
    </row>
    <row r="1516" spans="1:4" ht="15.6" x14ac:dyDescent="0.25">
      <c r="A1516" s="185"/>
      <c r="B1516" s="185"/>
      <c r="C1516" s="185"/>
      <c r="D1516" s="185"/>
    </row>
    <row r="1517" spans="1:4" ht="15.6" x14ac:dyDescent="0.25">
      <c r="A1517" s="185"/>
      <c r="B1517" s="185"/>
      <c r="C1517" s="185"/>
      <c r="D1517" s="185"/>
    </row>
    <row r="1518" spans="1:4" ht="15.6" x14ac:dyDescent="0.25">
      <c r="A1518" s="185"/>
      <c r="B1518" s="185"/>
      <c r="C1518" s="185"/>
      <c r="D1518" s="185"/>
    </row>
    <row r="1519" spans="1:4" ht="15.6" x14ac:dyDescent="0.25">
      <c r="A1519" s="185"/>
      <c r="B1519" s="185"/>
      <c r="C1519" s="185"/>
      <c r="D1519" s="185"/>
    </row>
    <row r="1520" spans="1:4" ht="15.6" x14ac:dyDescent="0.25">
      <c r="A1520" s="185"/>
      <c r="B1520" s="185"/>
      <c r="C1520" s="185"/>
      <c r="D1520" s="185"/>
    </row>
    <row r="1521" spans="1:4" ht="15.6" x14ac:dyDescent="0.25">
      <c r="A1521" s="185"/>
      <c r="B1521" s="185"/>
      <c r="C1521" s="185"/>
      <c r="D1521" s="185"/>
    </row>
    <row r="1522" spans="1:4" ht="15.6" x14ac:dyDescent="0.25">
      <c r="A1522" s="185"/>
      <c r="B1522" s="185"/>
      <c r="C1522" s="185"/>
      <c r="D1522" s="185"/>
    </row>
    <row r="1523" spans="1:4" ht="15.6" x14ac:dyDescent="0.25">
      <c r="A1523" s="185"/>
      <c r="B1523" s="185"/>
      <c r="C1523" s="185"/>
      <c r="D1523" s="185"/>
    </row>
    <row r="1524" spans="1:4" ht="15.6" x14ac:dyDescent="0.25">
      <c r="A1524" s="185"/>
      <c r="B1524" s="185"/>
      <c r="C1524" s="185"/>
      <c r="D1524" s="185"/>
    </row>
    <row r="1525" spans="1:4" ht="15.6" x14ac:dyDescent="0.25">
      <c r="A1525" s="185"/>
      <c r="B1525" s="185"/>
      <c r="C1525" s="185"/>
      <c r="D1525" s="185"/>
    </row>
    <row r="1526" spans="1:4" ht="15.6" x14ac:dyDescent="0.25">
      <c r="A1526" s="185"/>
      <c r="B1526" s="185"/>
      <c r="C1526" s="185"/>
      <c r="D1526" s="185"/>
    </row>
    <row r="1527" spans="1:4" ht="15.6" x14ac:dyDescent="0.25">
      <c r="A1527" s="185"/>
      <c r="B1527" s="185"/>
      <c r="C1527" s="185"/>
      <c r="D1527" s="185"/>
    </row>
    <row r="1528" spans="1:4" ht="15.6" x14ac:dyDescent="0.25">
      <c r="A1528" s="185"/>
      <c r="B1528" s="185"/>
      <c r="C1528" s="185"/>
      <c r="D1528" s="185"/>
    </row>
    <row r="1529" spans="1:4" ht="15.6" x14ac:dyDescent="0.25">
      <c r="A1529" s="185"/>
      <c r="B1529" s="185"/>
      <c r="C1529" s="185"/>
      <c r="D1529" s="185"/>
    </row>
    <row r="1530" spans="1:4" ht="15.6" x14ac:dyDescent="0.25">
      <c r="A1530" s="185"/>
      <c r="B1530" s="185"/>
      <c r="C1530" s="185"/>
      <c r="D1530" s="185"/>
    </row>
    <row r="1531" spans="1:4" ht="15.6" x14ac:dyDescent="0.25">
      <c r="A1531" s="185"/>
      <c r="B1531" s="185"/>
      <c r="C1531" s="185"/>
      <c r="D1531" s="185"/>
    </row>
    <row r="1532" spans="1:4" ht="15.6" x14ac:dyDescent="0.25">
      <c r="A1532" s="185"/>
      <c r="B1532" s="185"/>
      <c r="C1532" s="185"/>
      <c r="D1532" s="185"/>
    </row>
    <row r="1533" spans="1:4" ht="15.6" x14ac:dyDescent="0.25">
      <c r="A1533" s="185"/>
      <c r="B1533" s="185"/>
      <c r="C1533" s="185"/>
      <c r="D1533" s="185"/>
    </row>
    <row r="1534" spans="1:4" ht="15.6" x14ac:dyDescent="0.25">
      <c r="A1534" s="185"/>
      <c r="B1534" s="185"/>
      <c r="C1534" s="185"/>
      <c r="D1534" s="185"/>
    </row>
    <row r="1535" spans="1:4" ht="15.6" x14ac:dyDescent="0.25">
      <c r="A1535" s="185"/>
      <c r="B1535" s="185"/>
      <c r="C1535" s="185"/>
      <c r="D1535" s="185"/>
    </row>
    <row r="1536" spans="1:4" ht="15.6" x14ac:dyDescent="0.25">
      <c r="A1536" s="185"/>
      <c r="B1536" s="185"/>
      <c r="C1536" s="185"/>
      <c r="D1536" s="185"/>
    </row>
    <row r="1537" spans="1:4" ht="15.6" x14ac:dyDescent="0.25">
      <c r="A1537" s="185"/>
      <c r="B1537" s="185"/>
      <c r="C1537" s="185"/>
      <c r="D1537" s="185"/>
    </row>
    <row r="1538" spans="1:4" ht="15.6" x14ac:dyDescent="0.25">
      <c r="A1538" s="185"/>
      <c r="B1538" s="185"/>
      <c r="C1538" s="185"/>
      <c r="D1538" s="185"/>
    </row>
    <row r="1539" spans="1:4" ht="15.6" x14ac:dyDescent="0.25">
      <c r="A1539" s="185"/>
      <c r="B1539" s="185"/>
      <c r="C1539" s="185"/>
      <c r="D1539" s="185"/>
    </row>
    <row r="1540" spans="1:4" ht="15.6" x14ac:dyDescent="0.25">
      <c r="A1540" s="185"/>
      <c r="B1540" s="185"/>
      <c r="C1540" s="185"/>
      <c r="D1540" s="185"/>
    </row>
    <row r="1541" spans="1:4" ht="15.6" x14ac:dyDescent="0.25">
      <c r="A1541" s="185"/>
      <c r="B1541" s="185"/>
      <c r="C1541" s="185"/>
      <c r="D1541" s="185"/>
    </row>
    <row r="1542" spans="1:4" ht="15.6" x14ac:dyDescent="0.25">
      <c r="A1542" s="185"/>
      <c r="B1542" s="185"/>
      <c r="C1542" s="185"/>
      <c r="D1542" s="185"/>
    </row>
    <row r="1543" spans="1:4" ht="15.6" x14ac:dyDescent="0.25">
      <c r="A1543" s="185"/>
      <c r="B1543" s="185"/>
      <c r="C1543" s="185"/>
      <c r="D1543" s="185"/>
    </row>
    <row r="1544" spans="1:4" ht="15.6" x14ac:dyDescent="0.25">
      <c r="A1544" s="185"/>
      <c r="B1544" s="185"/>
      <c r="C1544" s="185"/>
      <c r="D1544" s="185"/>
    </row>
    <row r="1545" spans="1:4" ht="15.6" x14ac:dyDescent="0.25">
      <c r="A1545" s="185"/>
      <c r="B1545" s="185"/>
      <c r="C1545" s="185"/>
      <c r="D1545" s="185"/>
    </row>
    <row r="1546" spans="1:4" ht="15.6" x14ac:dyDescent="0.25">
      <c r="A1546" s="185"/>
      <c r="B1546" s="185"/>
      <c r="C1546" s="185"/>
      <c r="D1546" s="185"/>
    </row>
    <row r="1547" spans="1:4" ht="15.6" x14ac:dyDescent="0.25">
      <c r="A1547" s="185"/>
      <c r="B1547" s="185"/>
      <c r="C1547" s="185"/>
      <c r="D1547" s="185"/>
    </row>
    <row r="1548" spans="1:4" ht="15.6" x14ac:dyDescent="0.25">
      <c r="A1548" s="185"/>
      <c r="B1548" s="185"/>
      <c r="C1548" s="185"/>
      <c r="D1548" s="185"/>
    </row>
    <row r="1549" spans="1:4" ht="15.6" x14ac:dyDescent="0.25">
      <c r="A1549" s="185"/>
      <c r="B1549" s="185"/>
      <c r="C1549" s="185"/>
      <c r="D1549" s="185"/>
    </row>
    <row r="1550" spans="1:4" ht="15.6" x14ac:dyDescent="0.25">
      <c r="A1550" s="185"/>
      <c r="B1550" s="185"/>
      <c r="C1550" s="185"/>
      <c r="D1550" s="185"/>
    </row>
    <row r="1551" spans="1:4" ht="15.6" x14ac:dyDescent="0.25">
      <c r="A1551" s="185"/>
      <c r="B1551" s="185"/>
      <c r="C1551" s="185"/>
      <c r="D1551" s="185"/>
    </row>
    <row r="1552" spans="1:4" ht="15.6" x14ac:dyDescent="0.25">
      <c r="A1552" s="185"/>
      <c r="B1552" s="185"/>
      <c r="C1552" s="185"/>
      <c r="D1552" s="185"/>
    </row>
    <row r="1553" spans="1:4" ht="15.6" x14ac:dyDescent="0.25">
      <c r="A1553" s="185"/>
      <c r="B1553" s="185"/>
      <c r="C1553" s="185"/>
      <c r="D1553" s="185"/>
    </row>
    <row r="1554" spans="1:4" ht="15.6" x14ac:dyDescent="0.25">
      <c r="A1554" s="185"/>
      <c r="B1554" s="185"/>
      <c r="C1554" s="185"/>
      <c r="D1554" s="185"/>
    </row>
    <row r="1555" spans="1:4" ht="15.6" x14ac:dyDescent="0.25">
      <c r="A1555" s="185"/>
      <c r="B1555" s="185"/>
      <c r="C1555" s="185"/>
      <c r="D1555" s="185"/>
    </row>
    <row r="1556" spans="1:4" ht="15.6" x14ac:dyDescent="0.25">
      <c r="A1556" s="185"/>
      <c r="B1556" s="185"/>
      <c r="C1556" s="185"/>
      <c r="D1556" s="185"/>
    </row>
    <row r="1557" spans="1:4" ht="15.6" x14ac:dyDescent="0.25">
      <c r="A1557" s="185"/>
      <c r="B1557" s="185"/>
      <c r="C1557" s="185"/>
      <c r="D1557" s="185"/>
    </row>
    <row r="1558" spans="1:4" ht="15.6" x14ac:dyDescent="0.25">
      <c r="A1558" s="185"/>
      <c r="B1558" s="185"/>
      <c r="C1558" s="185"/>
      <c r="D1558" s="185"/>
    </row>
    <row r="1559" spans="1:4" ht="15.6" x14ac:dyDescent="0.25">
      <c r="A1559" s="185"/>
      <c r="B1559" s="185"/>
      <c r="C1559" s="185"/>
      <c r="D1559" s="185"/>
    </row>
  </sheetData>
  <mergeCells count="7">
    <mergeCell ref="A9:B9"/>
    <mergeCell ref="A1:D1"/>
    <mergeCell ref="A2:D2"/>
    <mergeCell ref="A3:D3"/>
    <mergeCell ref="A5:D5"/>
    <mergeCell ref="A6:D6"/>
    <mergeCell ref="A7:D7"/>
  </mergeCells>
  <pageMargins left="0.7" right="0.7" top="0.75" bottom="0.75" header="0.3" footer="0.3"/>
  <pageSetup paperSize="9" scale="75" fitToHeight="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123E2-B0ED-4B2E-96B1-67F048A76D58}">
  <sheetPr>
    <pageSetUpPr fitToPage="1"/>
  </sheetPr>
  <dimension ref="A1:H28905"/>
  <sheetViews>
    <sheetView view="pageBreakPreview" zoomScale="60" zoomScaleNormal="100" workbookViewId="0">
      <selection activeCell="B5" sqref="B5:F5"/>
    </sheetView>
  </sheetViews>
  <sheetFormatPr defaultColWidth="9.109375" defaultRowHeight="15.6" x14ac:dyDescent="0.3"/>
  <cols>
    <col min="1" max="1" width="9.109375" style="187"/>
    <col min="2" max="2" width="54.6640625" style="187" customWidth="1"/>
    <col min="3" max="3" width="13.88671875" style="187" bestFit="1" customWidth="1"/>
    <col min="4" max="6" width="16.6640625" style="187" bestFit="1" customWidth="1"/>
    <col min="7" max="15" width="9.109375" style="187"/>
    <col min="16" max="16" width="10.44140625" style="187" bestFit="1" customWidth="1"/>
    <col min="17" max="16384" width="9.109375" style="187"/>
  </cols>
  <sheetData>
    <row r="1" spans="1:8" x14ac:dyDescent="0.3">
      <c r="A1" s="341" t="s">
        <v>542</v>
      </c>
      <c r="B1" s="341"/>
      <c r="C1" s="341"/>
      <c r="D1" s="341"/>
      <c r="E1" s="341"/>
      <c r="F1" s="341"/>
    </row>
    <row r="2" spans="1:8" x14ac:dyDescent="0.3">
      <c r="A2" s="342"/>
      <c r="B2" s="342"/>
      <c r="C2" s="342"/>
      <c r="D2" s="342"/>
      <c r="E2" s="342"/>
      <c r="F2" s="342"/>
    </row>
    <row r="3" spans="1:8" x14ac:dyDescent="0.3">
      <c r="A3" s="341" t="s">
        <v>656</v>
      </c>
      <c r="B3" s="341"/>
      <c r="C3" s="341"/>
      <c r="D3" s="341"/>
      <c r="E3" s="341"/>
      <c r="F3" s="341"/>
    </row>
    <row r="5" spans="1:8" ht="78.900000000000006" customHeight="1" x14ac:dyDescent="0.3">
      <c r="A5" s="188" t="s">
        <v>657</v>
      </c>
      <c r="B5" s="340" t="s">
        <v>828</v>
      </c>
      <c r="C5" s="340"/>
      <c r="D5" s="340"/>
      <c r="E5" s="340"/>
      <c r="F5" s="340"/>
    </row>
    <row r="6" spans="1:8" x14ac:dyDescent="0.3">
      <c r="B6" s="189"/>
    </row>
    <row r="7" spans="1:8" x14ac:dyDescent="0.3">
      <c r="B7" s="190"/>
      <c r="C7" s="191">
        <v>2022</v>
      </c>
      <c r="D7" s="191">
        <v>2023</v>
      </c>
      <c r="E7" s="191">
        <v>2024</v>
      </c>
      <c r="F7" s="191">
        <v>2025</v>
      </c>
    </row>
    <row r="8" spans="1:8" x14ac:dyDescent="0.3">
      <c r="B8" s="343" t="s">
        <v>658</v>
      </c>
      <c r="C8" s="344"/>
      <c r="D8" s="344"/>
      <c r="E8" s="344"/>
      <c r="F8" s="345"/>
    </row>
    <row r="9" spans="1:8" ht="30.75" customHeight="1" x14ac:dyDescent="0.3">
      <c r="B9" s="190" t="s">
        <v>659</v>
      </c>
      <c r="C9" s="192">
        <v>0</v>
      </c>
      <c r="D9" s="192">
        <f>C9*0.9</f>
        <v>0</v>
      </c>
      <c r="E9" s="192">
        <f>D9</f>
        <v>0</v>
      </c>
      <c r="F9" s="192">
        <f>E9</f>
        <v>0</v>
      </c>
    </row>
    <row r="10" spans="1:8" ht="54.75" customHeight="1" x14ac:dyDescent="0.3">
      <c r="B10" s="193" t="s">
        <v>660</v>
      </c>
      <c r="C10" s="192">
        <v>0</v>
      </c>
      <c r="D10" s="194"/>
      <c r="E10" s="194"/>
      <c r="F10" s="194"/>
    </row>
    <row r="11" spans="1:8" x14ac:dyDescent="0.3">
      <c r="B11" s="193" t="s">
        <v>661</v>
      </c>
      <c r="C11" s="195">
        <v>0</v>
      </c>
      <c r="D11" s="195">
        <v>0</v>
      </c>
      <c r="E11" s="195">
        <v>0</v>
      </c>
      <c r="F11" s="195">
        <v>0</v>
      </c>
    </row>
    <row r="12" spans="1:8" ht="46.5" customHeight="1" x14ac:dyDescent="0.3">
      <c r="B12" s="193" t="s">
        <v>662</v>
      </c>
      <c r="C12" s="192">
        <v>0</v>
      </c>
      <c r="D12" s="192">
        <v>0</v>
      </c>
      <c r="E12" s="192">
        <v>0</v>
      </c>
      <c r="F12" s="192">
        <v>0</v>
      </c>
      <c r="H12" s="196" t="s">
        <v>663</v>
      </c>
    </row>
    <row r="13" spans="1:8" x14ac:dyDescent="0.3">
      <c r="B13" s="190" t="s">
        <v>664</v>
      </c>
      <c r="C13" s="192">
        <v>0</v>
      </c>
      <c r="D13" s="192">
        <f>C13</f>
        <v>0</v>
      </c>
      <c r="E13" s="192">
        <f>D13</f>
        <v>0</v>
      </c>
      <c r="F13" s="192">
        <f>E13</f>
        <v>0</v>
      </c>
    </row>
    <row r="14" spans="1:8" x14ac:dyDescent="0.3">
      <c r="B14" s="193" t="s">
        <v>665</v>
      </c>
      <c r="C14" s="195">
        <v>0</v>
      </c>
      <c r="D14" s="195"/>
      <c r="E14" s="195"/>
      <c r="F14" s="195"/>
    </row>
    <row r="15" spans="1:8" x14ac:dyDescent="0.3">
      <c r="B15" s="197" t="s">
        <v>666</v>
      </c>
      <c r="C15" s="198">
        <f>SUM(C9:C14)</f>
        <v>0</v>
      </c>
      <c r="D15" s="198">
        <f>SUM(D9:D14)</f>
        <v>0</v>
      </c>
      <c r="E15" s="198">
        <f>SUM(E9:E14)</f>
        <v>0</v>
      </c>
      <c r="F15" s="198">
        <f>SUM(F9:F14)</f>
        <v>0</v>
      </c>
    </row>
    <row r="16" spans="1:8" x14ac:dyDescent="0.3">
      <c r="B16" s="190"/>
      <c r="C16" s="190"/>
      <c r="D16" s="190"/>
      <c r="E16" s="190"/>
      <c r="F16" s="190"/>
    </row>
    <row r="17" spans="1:8" x14ac:dyDescent="0.3">
      <c r="B17" s="197" t="s">
        <v>667</v>
      </c>
      <c r="C17" s="198">
        <f>C15/2</f>
        <v>0</v>
      </c>
      <c r="D17" s="198">
        <f>D15/2</f>
        <v>0</v>
      </c>
      <c r="E17" s="198">
        <f>E15/2</f>
        <v>0</v>
      </c>
      <c r="F17" s="198">
        <f>F15/2</f>
        <v>0</v>
      </c>
    </row>
    <row r="18" spans="1:8" x14ac:dyDescent="0.3">
      <c r="B18" s="190"/>
      <c r="C18" s="190"/>
      <c r="D18" s="190"/>
      <c r="E18" s="190"/>
      <c r="F18" s="190"/>
    </row>
    <row r="19" spans="1:8" x14ac:dyDescent="0.3">
      <c r="B19" s="343" t="s">
        <v>668</v>
      </c>
      <c r="C19" s="344"/>
      <c r="D19" s="344"/>
      <c r="E19" s="344"/>
      <c r="F19" s="345"/>
    </row>
    <row r="20" spans="1:8" ht="16.2" x14ac:dyDescent="0.35">
      <c r="B20" s="199" t="s">
        <v>669</v>
      </c>
      <c r="C20" s="190">
        <v>0</v>
      </c>
      <c r="D20" s="190">
        <v>0</v>
      </c>
      <c r="E20" s="190">
        <v>0</v>
      </c>
      <c r="F20" s="190">
        <v>0</v>
      </c>
    </row>
    <row r="21" spans="1:8" x14ac:dyDescent="0.3">
      <c r="B21" s="190" t="s">
        <v>670</v>
      </c>
      <c r="C21" s="200">
        <v>0</v>
      </c>
      <c r="D21" s="190">
        <v>0</v>
      </c>
      <c r="E21" s="190">
        <v>0</v>
      </c>
      <c r="F21" s="190">
        <v>0</v>
      </c>
    </row>
    <row r="22" spans="1:8" x14ac:dyDescent="0.3">
      <c r="B22" s="190" t="s">
        <v>671</v>
      </c>
      <c r="C22" s="190">
        <v>0</v>
      </c>
      <c r="D22" s="190">
        <v>0</v>
      </c>
      <c r="E22" s="190">
        <v>0</v>
      </c>
      <c r="F22" s="190">
        <v>0</v>
      </c>
    </row>
    <row r="23" spans="1:8" x14ac:dyDescent="0.3">
      <c r="B23" s="197" t="s">
        <v>672</v>
      </c>
      <c r="C23" s="190"/>
      <c r="D23" s="190"/>
      <c r="E23" s="190"/>
      <c r="F23" s="190"/>
    </row>
    <row r="24" spans="1:8" x14ac:dyDescent="0.3">
      <c r="B24" s="190" t="s">
        <v>673</v>
      </c>
      <c r="C24" s="192">
        <v>0</v>
      </c>
      <c r="D24" s="192">
        <v>0</v>
      </c>
      <c r="E24" s="192">
        <v>0</v>
      </c>
      <c r="F24" s="192">
        <v>0</v>
      </c>
    </row>
    <row r="25" spans="1:8" x14ac:dyDescent="0.3">
      <c r="B25" s="197" t="s">
        <v>674</v>
      </c>
      <c r="C25" s="198">
        <f>SUM(C20+C24)</f>
        <v>0</v>
      </c>
      <c r="D25" s="198">
        <f>SUM(D20+D24)</f>
        <v>0</v>
      </c>
      <c r="E25" s="198">
        <f>SUM(E20+E24)</f>
        <v>0</v>
      </c>
      <c r="F25" s="198">
        <f>SUM(F20+F24)</f>
        <v>0</v>
      </c>
    </row>
    <row r="26" spans="1:8" x14ac:dyDescent="0.3">
      <c r="B26" s="197"/>
      <c r="C26" s="197"/>
      <c r="D26" s="197"/>
      <c r="E26" s="197"/>
      <c r="F26" s="197"/>
    </row>
    <row r="27" spans="1:8" x14ac:dyDescent="0.3">
      <c r="B27" s="343" t="s">
        <v>675</v>
      </c>
      <c r="C27" s="344"/>
      <c r="D27" s="344"/>
      <c r="E27" s="344"/>
      <c r="F27" s="345"/>
    </row>
    <row r="28" spans="1:8" x14ac:dyDescent="0.3">
      <c r="B28" s="190" t="s">
        <v>676</v>
      </c>
      <c r="C28" s="192"/>
      <c r="D28" s="192"/>
      <c r="E28" s="192"/>
      <c r="F28" s="192"/>
    </row>
    <row r="29" spans="1:8" x14ac:dyDescent="0.3">
      <c r="B29" s="190" t="s">
        <v>677</v>
      </c>
      <c r="C29" s="192"/>
      <c r="D29" s="192"/>
      <c r="E29" s="192"/>
      <c r="F29" s="192"/>
      <c r="H29" s="196" t="s">
        <v>678</v>
      </c>
    </row>
    <row r="30" spans="1:8" x14ac:dyDescent="0.3">
      <c r="B30" s="197" t="s">
        <v>679</v>
      </c>
      <c r="C30" s="198">
        <f>C28+C29</f>
        <v>0</v>
      </c>
      <c r="D30" s="198">
        <f>D28+D29</f>
        <v>0</v>
      </c>
      <c r="E30" s="198">
        <f>E28+E29</f>
        <v>0</v>
      </c>
      <c r="F30" s="198">
        <f>F28+F29</f>
        <v>0</v>
      </c>
    </row>
    <row r="31" spans="1:8" x14ac:dyDescent="0.3">
      <c r="B31" s="189"/>
    </row>
    <row r="32" spans="1:8" ht="48.6" customHeight="1" x14ac:dyDescent="0.3">
      <c r="A32" s="188" t="s">
        <v>680</v>
      </c>
      <c r="B32" s="346" t="s">
        <v>681</v>
      </c>
      <c r="C32" s="346"/>
      <c r="D32" s="346"/>
      <c r="E32" s="346"/>
      <c r="F32" s="346"/>
    </row>
    <row r="34" spans="2:6" x14ac:dyDescent="0.3">
      <c r="B34" s="347"/>
      <c r="C34" s="347"/>
      <c r="D34" s="347"/>
      <c r="E34" s="347"/>
      <c r="F34" s="347"/>
    </row>
    <row r="35" spans="2:6" x14ac:dyDescent="0.3">
      <c r="B35" s="201" t="s">
        <v>682</v>
      </c>
      <c r="C35" s="348"/>
      <c r="D35" s="348"/>
      <c r="E35" s="348"/>
      <c r="F35" s="348"/>
    </row>
    <row r="36" spans="2:6" ht="43.5" customHeight="1" x14ac:dyDescent="0.3">
      <c r="B36" s="202" t="s">
        <v>683</v>
      </c>
      <c r="C36" s="340"/>
      <c r="D36" s="340"/>
      <c r="E36" s="340"/>
      <c r="F36" s="340"/>
    </row>
    <row r="37" spans="2:6" ht="61.5" customHeight="1" x14ac:dyDescent="0.3">
      <c r="B37" s="203" t="s">
        <v>684</v>
      </c>
      <c r="C37" s="340"/>
      <c r="D37" s="340"/>
      <c r="E37" s="340"/>
      <c r="F37" s="340"/>
    </row>
    <row r="38" spans="2:6" ht="29.1" customHeight="1" x14ac:dyDescent="0.3">
      <c r="B38" s="201" t="s">
        <v>685</v>
      </c>
      <c r="C38" s="340"/>
      <c r="D38" s="340"/>
      <c r="E38" s="340"/>
      <c r="F38" s="340"/>
    </row>
    <row r="39" spans="2:6" x14ac:dyDescent="0.3">
      <c r="B39" s="201" t="s">
        <v>686</v>
      </c>
      <c r="C39" s="348"/>
      <c r="D39" s="348"/>
      <c r="E39" s="348"/>
      <c r="F39" s="348"/>
    </row>
    <row r="40" spans="2:6" ht="46.8" x14ac:dyDescent="0.3">
      <c r="B40" s="203" t="s">
        <v>687</v>
      </c>
      <c r="C40" s="350"/>
      <c r="D40" s="350"/>
      <c r="E40" s="350"/>
      <c r="F40" s="350"/>
    </row>
    <row r="41" spans="2:6" x14ac:dyDescent="0.3">
      <c r="B41" s="201" t="s">
        <v>688</v>
      </c>
      <c r="C41" s="348"/>
      <c r="D41" s="348"/>
      <c r="E41" s="348"/>
      <c r="F41" s="348"/>
    </row>
    <row r="42" spans="2:6" ht="31.2" x14ac:dyDescent="0.3">
      <c r="B42" s="203" t="s">
        <v>689</v>
      </c>
      <c r="C42" s="350"/>
      <c r="D42" s="350"/>
      <c r="E42" s="350"/>
      <c r="F42" s="350"/>
    </row>
    <row r="43" spans="2:6" x14ac:dyDescent="0.3">
      <c r="B43" s="201" t="s">
        <v>690</v>
      </c>
      <c r="C43" s="349"/>
      <c r="D43" s="349"/>
      <c r="E43" s="349"/>
      <c r="F43" s="349"/>
    </row>
    <row r="44" spans="2:6" x14ac:dyDescent="0.3">
      <c r="B44" s="201" t="s">
        <v>691</v>
      </c>
      <c r="C44" s="349"/>
      <c r="D44" s="349"/>
      <c r="E44" s="349"/>
      <c r="F44" s="349"/>
    </row>
    <row r="45" spans="2:6" x14ac:dyDescent="0.3">
      <c r="B45" s="201" t="s">
        <v>692</v>
      </c>
      <c r="C45" s="349"/>
      <c r="D45" s="349"/>
      <c r="E45" s="349"/>
      <c r="F45" s="349"/>
    </row>
    <row r="28905" spans="7:7" x14ac:dyDescent="0.3">
      <c r="G28905" s="187" t="b">
        <v>0</v>
      </c>
    </row>
  </sheetData>
  <mergeCells count="20">
    <mergeCell ref="C44:F44"/>
    <mergeCell ref="C45:F45"/>
    <mergeCell ref="C38:F38"/>
    <mergeCell ref="C39:F39"/>
    <mergeCell ref="C40:F40"/>
    <mergeCell ref="C41:F41"/>
    <mergeCell ref="C42:F42"/>
    <mergeCell ref="C43:F43"/>
    <mergeCell ref="C37:F37"/>
    <mergeCell ref="A1:F1"/>
    <mergeCell ref="A2:F2"/>
    <mergeCell ref="A3:F3"/>
    <mergeCell ref="B5:F5"/>
    <mergeCell ref="B8:F8"/>
    <mergeCell ref="B19:F19"/>
    <mergeCell ref="B27:F27"/>
    <mergeCell ref="B32:F32"/>
    <mergeCell ref="B34:F34"/>
    <mergeCell ref="C35:F35"/>
    <mergeCell ref="C36:F36"/>
  </mergeCells>
  <pageMargins left="0.7" right="0.7" top="0.75" bottom="0.75" header="0.3" footer="0.3"/>
  <pageSetup paperSize="9" scale="68" fitToHeight="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CEC72-2A63-4D90-8126-06EAC5ECDE38}">
  <sheetPr>
    <pageSetUpPr fitToPage="1"/>
  </sheetPr>
  <dimension ref="A1:V32"/>
  <sheetViews>
    <sheetView topLeftCell="A12" zoomScaleNormal="100" workbookViewId="0">
      <selection activeCell="N29" sqref="N29"/>
    </sheetView>
  </sheetViews>
  <sheetFormatPr defaultColWidth="9.109375" defaultRowHeight="15" x14ac:dyDescent="0.25"/>
  <cols>
    <col min="1" max="1" width="9.109375" style="147"/>
    <col min="2" max="2" width="33.6640625" style="204" customWidth="1"/>
    <col min="3" max="3" width="23.109375" style="205" customWidth="1"/>
    <col min="4" max="4" width="9.88671875" style="205" customWidth="1"/>
    <col min="5" max="10" width="9.88671875" style="206" customWidth="1"/>
    <col min="11" max="11" width="10.5546875" style="206" customWidth="1"/>
    <col min="12" max="12" width="10.44140625" style="206" customWidth="1"/>
    <col min="13" max="15" width="9.88671875" style="206" customWidth="1"/>
    <col min="16" max="16" width="12.5546875" style="207" customWidth="1"/>
    <col min="17" max="17" width="11.5546875" style="207" customWidth="1"/>
    <col min="18" max="18" width="9.109375" style="207"/>
    <col min="19" max="16384" width="9.109375" style="147"/>
  </cols>
  <sheetData>
    <row r="1" spans="1:22" x14ac:dyDescent="0.25">
      <c r="O1" s="149"/>
    </row>
    <row r="2" spans="1:22" x14ac:dyDescent="0.25">
      <c r="B2" s="208"/>
      <c r="C2" s="209"/>
      <c r="N2" s="150"/>
      <c r="O2" s="149"/>
    </row>
    <row r="3" spans="1:22" ht="17.399999999999999" x14ac:dyDescent="0.3">
      <c r="B3" s="351" t="s">
        <v>713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</row>
    <row r="4" spans="1:22" ht="15.6" x14ac:dyDescent="0.3">
      <c r="F4" s="210"/>
      <c r="G4" s="210"/>
      <c r="H4" s="210"/>
      <c r="I4" s="210"/>
      <c r="J4" s="210"/>
      <c r="K4" s="210"/>
      <c r="M4" s="352" t="s">
        <v>693</v>
      </c>
      <c r="N4" s="352"/>
      <c r="O4" s="352"/>
    </row>
    <row r="5" spans="1:22" hidden="1" x14ac:dyDescent="0.25"/>
    <row r="6" spans="1:22" ht="16.2" thickBot="1" x14ac:dyDescent="0.35">
      <c r="B6" s="353" t="s">
        <v>694</v>
      </c>
      <c r="C6" s="353"/>
      <c r="D6" s="353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</row>
    <row r="7" spans="1:22" s="216" customFormat="1" ht="61.2" x14ac:dyDescent="0.25">
      <c r="A7" s="211" t="s">
        <v>695</v>
      </c>
      <c r="B7" s="212" t="s">
        <v>696</v>
      </c>
      <c r="C7" s="213" t="s">
        <v>697</v>
      </c>
      <c r="D7" s="214" t="s">
        <v>698</v>
      </c>
      <c r="E7" s="214" t="s">
        <v>699</v>
      </c>
      <c r="F7" s="214" t="s">
        <v>700</v>
      </c>
      <c r="G7" s="214" t="s">
        <v>701</v>
      </c>
      <c r="H7" s="214" t="s">
        <v>702</v>
      </c>
      <c r="I7" s="214" t="s">
        <v>703</v>
      </c>
      <c r="J7" s="214" t="s">
        <v>704</v>
      </c>
      <c r="K7" s="214" t="s">
        <v>705</v>
      </c>
      <c r="L7" s="214" t="s">
        <v>706</v>
      </c>
      <c r="M7" s="214" t="s">
        <v>707</v>
      </c>
      <c r="N7" s="214" t="s">
        <v>708</v>
      </c>
      <c r="O7" s="215" t="s">
        <v>536</v>
      </c>
      <c r="P7" s="207"/>
      <c r="Q7" s="207" t="s">
        <v>709</v>
      </c>
      <c r="R7" s="207"/>
    </row>
    <row r="8" spans="1:22" s="216" customFormat="1" ht="23.4" x14ac:dyDescent="0.25">
      <c r="A8" s="217" t="s">
        <v>313</v>
      </c>
      <c r="B8" s="218" t="s">
        <v>549</v>
      </c>
      <c r="C8" s="219">
        <f>'Konszolidált mérleg'!C8</f>
        <v>398520322</v>
      </c>
      <c r="D8" s="220">
        <f>C8/12</f>
        <v>33210026.833333332</v>
      </c>
      <c r="E8" s="220">
        <f>D8</f>
        <v>33210026.833333332</v>
      </c>
      <c r="F8" s="220">
        <f>E8</f>
        <v>33210026.833333332</v>
      </c>
      <c r="G8" s="220">
        <f>D8</f>
        <v>33210026.833333332</v>
      </c>
      <c r="H8" s="220">
        <f t="shared" ref="H8:I8" si="0">G8</f>
        <v>33210026.833333332</v>
      </c>
      <c r="I8" s="220">
        <f t="shared" si="0"/>
        <v>33210026.833333332</v>
      </c>
      <c r="J8" s="220">
        <f t="shared" ref="J8" si="1">G8</f>
        <v>33210026.833333332</v>
      </c>
      <c r="K8" s="220">
        <f t="shared" ref="K8:L8" si="2">J8</f>
        <v>33210026.833333332</v>
      </c>
      <c r="L8" s="220">
        <f t="shared" si="2"/>
        <v>33210026.833333332</v>
      </c>
      <c r="M8" s="220">
        <f t="shared" ref="M8" si="3">J8</f>
        <v>33210026.833333332</v>
      </c>
      <c r="N8" s="220">
        <f t="shared" ref="N8:O8" si="4">M8</f>
        <v>33210026.833333332</v>
      </c>
      <c r="O8" s="220">
        <f t="shared" si="4"/>
        <v>33210026.833333332</v>
      </c>
      <c r="P8" s="221">
        <f>SUM(D8:O8)</f>
        <v>398520321.99999994</v>
      </c>
      <c r="Q8" s="221">
        <f>C8-P8</f>
        <v>0</v>
      </c>
      <c r="R8" s="207"/>
      <c r="S8" s="354" t="s">
        <v>710</v>
      </c>
      <c r="T8" s="354"/>
      <c r="U8" s="354"/>
      <c r="V8" s="354"/>
    </row>
    <row r="9" spans="1:22" s="216" customFormat="1" ht="23.4" x14ac:dyDescent="0.25">
      <c r="A9" s="222" t="s">
        <v>325</v>
      </c>
      <c r="B9" s="218" t="s">
        <v>551</v>
      </c>
      <c r="C9" s="219">
        <f>'Konszolidált mérleg'!C9</f>
        <v>0</v>
      </c>
      <c r="D9" s="220">
        <f t="shared" ref="D9:D15" si="5">C9/12</f>
        <v>0</v>
      </c>
      <c r="E9" s="220">
        <f t="shared" ref="E9:F9" si="6">D9</f>
        <v>0</v>
      </c>
      <c r="F9" s="220">
        <f t="shared" si="6"/>
        <v>0</v>
      </c>
      <c r="G9" s="220">
        <f t="shared" ref="G9:G15" si="7">D9</f>
        <v>0</v>
      </c>
      <c r="H9" s="220">
        <f t="shared" ref="H9:I9" si="8">G9</f>
        <v>0</v>
      </c>
      <c r="I9" s="220">
        <f t="shared" si="8"/>
        <v>0</v>
      </c>
      <c r="J9" s="220">
        <f t="shared" ref="J9:J15" si="9">G9</f>
        <v>0</v>
      </c>
      <c r="K9" s="220">
        <f t="shared" ref="K9:L9" si="10">J9</f>
        <v>0</v>
      </c>
      <c r="L9" s="220">
        <f t="shared" si="10"/>
        <v>0</v>
      </c>
      <c r="M9" s="220">
        <f t="shared" ref="M9:M15" si="11">J9</f>
        <v>0</v>
      </c>
      <c r="N9" s="220">
        <f t="shared" ref="N9:O9" si="12">M9</f>
        <v>0</v>
      </c>
      <c r="O9" s="220">
        <f t="shared" si="12"/>
        <v>0</v>
      </c>
      <c r="P9" s="221">
        <f t="shared" ref="P9:P29" si="13">SUM(D9:O9)</f>
        <v>0</v>
      </c>
      <c r="Q9" s="221">
        <f t="shared" ref="Q9:Q28" si="14">C9-P9</f>
        <v>0</v>
      </c>
      <c r="R9" s="207"/>
      <c r="S9" s="354"/>
      <c r="T9" s="354"/>
      <c r="U9" s="354"/>
      <c r="V9" s="354"/>
    </row>
    <row r="10" spans="1:22" s="216" customFormat="1" ht="15.6" x14ac:dyDescent="0.25">
      <c r="A10" s="222" t="s">
        <v>357</v>
      </c>
      <c r="B10" s="218" t="s">
        <v>553</v>
      </c>
      <c r="C10" s="219">
        <f>'Konszolidált mérleg'!C10</f>
        <v>64500000</v>
      </c>
      <c r="D10" s="220">
        <f t="shared" si="5"/>
        <v>5375000</v>
      </c>
      <c r="E10" s="220">
        <f t="shared" ref="E10:F10" si="15">D10</f>
        <v>5375000</v>
      </c>
      <c r="F10" s="220">
        <f t="shared" si="15"/>
        <v>5375000</v>
      </c>
      <c r="G10" s="220">
        <f t="shared" si="7"/>
        <v>5375000</v>
      </c>
      <c r="H10" s="220">
        <f t="shared" ref="H10:I10" si="16">G10</f>
        <v>5375000</v>
      </c>
      <c r="I10" s="220">
        <f t="shared" si="16"/>
        <v>5375000</v>
      </c>
      <c r="J10" s="220">
        <f t="shared" si="9"/>
        <v>5375000</v>
      </c>
      <c r="K10" s="220">
        <f t="shared" ref="K10:L10" si="17">J10</f>
        <v>5375000</v>
      </c>
      <c r="L10" s="220">
        <f t="shared" si="17"/>
        <v>5375000</v>
      </c>
      <c r="M10" s="220">
        <f t="shared" si="11"/>
        <v>5375000</v>
      </c>
      <c r="N10" s="220">
        <f t="shared" ref="N10:O10" si="18">M10</f>
        <v>5375000</v>
      </c>
      <c r="O10" s="220">
        <f t="shared" si="18"/>
        <v>5375000</v>
      </c>
      <c r="P10" s="221">
        <f t="shared" si="13"/>
        <v>64500000</v>
      </c>
      <c r="Q10" s="221">
        <f t="shared" si="14"/>
        <v>0</v>
      </c>
      <c r="R10" s="207"/>
      <c r="S10" s="354"/>
      <c r="T10" s="354"/>
      <c r="U10" s="354"/>
      <c r="V10" s="354"/>
    </row>
    <row r="11" spans="1:22" s="216" customFormat="1" ht="15.6" x14ac:dyDescent="0.25">
      <c r="A11" s="222" t="s">
        <v>405</v>
      </c>
      <c r="B11" s="218" t="s">
        <v>555</v>
      </c>
      <c r="C11" s="219">
        <f>'Konszolidált mérleg'!C11</f>
        <v>130000000</v>
      </c>
      <c r="D11" s="220">
        <f t="shared" si="5"/>
        <v>10833333.333333334</v>
      </c>
      <c r="E11" s="220">
        <f t="shared" ref="E11:F11" si="19">D11</f>
        <v>10833333.333333334</v>
      </c>
      <c r="F11" s="220">
        <f t="shared" si="19"/>
        <v>10833333.333333334</v>
      </c>
      <c r="G11" s="220">
        <f t="shared" si="7"/>
        <v>10833333.333333334</v>
      </c>
      <c r="H11" s="220">
        <f t="shared" ref="H11:I11" si="20">G11</f>
        <v>10833333.333333334</v>
      </c>
      <c r="I11" s="220">
        <f t="shared" si="20"/>
        <v>10833333.333333334</v>
      </c>
      <c r="J11" s="220">
        <f t="shared" si="9"/>
        <v>10833333.333333334</v>
      </c>
      <c r="K11" s="220">
        <f t="shared" ref="K11:L11" si="21">J11</f>
        <v>10833333.333333334</v>
      </c>
      <c r="L11" s="220">
        <f t="shared" si="21"/>
        <v>10833333.333333334</v>
      </c>
      <c r="M11" s="220">
        <f t="shared" si="11"/>
        <v>10833333.333333334</v>
      </c>
      <c r="N11" s="220">
        <f t="shared" ref="N11:O11" si="22">M11</f>
        <v>10833333.333333334</v>
      </c>
      <c r="O11" s="220">
        <f t="shared" si="22"/>
        <v>10833333.333333334</v>
      </c>
      <c r="P11" s="221">
        <f t="shared" si="13"/>
        <v>129999999.99999999</v>
      </c>
      <c r="Q11" s="221">
        <f t="shared" si="14"/>
        <v>0</v>
      </c>
      <c r="R11" s="207"/>
      <c r="S11" s="354"/>
      <c r="T11" s="354"/>
      <c r="U11" s="354"/>
      <c r="V11" s="354"/>
    </row>
    <row r="12" spans="1:22" s="216" customFormat="1" ht="15.6" x14ac:dyDescent="0.25">
      <c r="A12" s="222" t="s">
        <v>423</v>
      </c>
      <c r="B12" s="218" t="s">
        <v>557</v>
      </c>
      <c r="C12" s="219">
        <f>'Konszolidált mérleg'!C12</f>
        <v>11000000</v>
      </c>
      <c r="D12" s="220">
        <f t="shared" si="5"/>
        <v>916666.66666666663</v>
      </c>
      <c r="E12" s="220">
        <f t="shared" ref="E12:F12" si="23">D12</f>
        <v>916666.66666666663</v>
      </c>
      <c r="F12" s="220">
        <f t="shared" si="23"/>
        <v>916666.66666666663</v>
      </c>
      <c r="G12" s="220">
        <f t="shared" si="7"/>
        <v>916666.66666666663</v>
      </c>
      <c r="H12" s="220">
        <f t="shared" ref="H12:I12" si="24">G12</f>
        <v>916666.66666666663</v>
      </c>
      <c r="I12" s="220">
        <f t="shared" si="24"/>
        <v>916666.66666666663</v>
      </c>
      <c r="J12" s="220">
        <f t="shared" si="9"/>
        <v>916666.66666666663</v>
      </c>
      <c r="K12" s="220">
        <f t="shared" ref="K12:L12" si="25">J12</f>
        <v>916666.66666666663</v>
      </c>
      <c r="L12" s="220">
        <f t="shared" si="25"/>
        <v>916666.66666666663</v>
      </c>
      <c r="M12" s="220">
        <f t="shared" si="11"/>
        <v>916666.66666666663</v>
      </c>
      <c r="N12" s="220">
        <f t="shared" ref="N12:O12" si="26">M12</f>
        <v>916666.66666666663</v>
      </c>
      <c r="O12" s="220">
        <f t="shared" si="26"/>
        <v>916666.66666666663</v>
      </c>
      <c r="P12" s="221">
        <f t="shared" si="13"/>
        <v>11000000</v>
      </c>
      <c r="Q12" s="221">
        <f t="shared" si="14"/>
        <v>0</v>
      </c>
      <c r="R12" s="207"/>
      <c r="S12" s="354"/>
      <c r="T12" s="354"/>
      <c r="U12" s="354"/>
      <c r="V12" s="354"/>
    </row>
    <row r="13" spans="1:22" s="216" customFormat="1" ht="15.6" x14ac:dyDescent="0.25">
      <c r="A13" s="222" t="s">
        <v>441</v>
      </c>
      <c r="B13" s="218" t="s">
        <v>559</v>
      </c>
      <c r="C13" s="219">
        <f>'Konszolidált mérleg'!C13</f>
        <v>21097750</v>
      </c>
      <c r="D13" s="220">
        <f t="shared" si="5"/>
        <v>1758145.8333333333</v>
      </c>
      <c r="E13" s="220">
        <f t="shared" ref="E13:F13" si="27">D13</f>
        <v>1758145.8333333333</v>
      </c>
      <c r="F13" s="220">
        <f t="shared" si="27"/>
        <v>1758145.8333333333</v>
      </c>
      <c r="G13" s="220">
        <f t="shared" si="7"/>
        <v>1758145.8333333333</v>
      </c>
      <c r="H13" s="220">
        <f t="shared" ref="H13:I13" si="28">G13</f>
        <v>1758145.8333333333</v>
      </c>
      <c r="I13" s="220">
        <f t="shared" si="28"/>
        <v>1758145.8333333333</v>
      </c>
      <c r="J13" s="220">
        <f t="shared" si="9"/>
        <v>1758145.8333333333</v>
      </c>
      <c r="K13" s="220">
        <f t="shared" ref="K13:L13" si="29">J13</f>
        <v>1758145.8333333333</v>
      </c>
      <c r="L13" s="220">
        <f t="shared" si="29"/>
        <v>1758145.8333333333</v>
      </c>
      <c r="M13" s="220">
        <f t="shared" si="11"/>
        <v>1758145.8333333333</v>
      </c>
      <c r="N13" s="220">
        <f t="shared" ref="N13:O13" si="30">M13</f>
        <v>1758145.8333333333</v>
      </c>
      <c r="O13" s="220">
        <f t="shared" si="30"/>
        <v>1758145.8333333333</v>
      </c>
      <c r="P13" s="221">
        <f t="shared" si="13"/>
        <v>21097750</v>
      </c>
      <c r="Q13" s="221">
        <f t="shared" si="14"/>
        <v>0</v>
      </c>
      <c r="R13" s="207"/>
    </row>
    <row r="14" spans="1:22" s="216" customFormat="1" ht="15.6" x14ac:dyDescent="0.25">
      <c r="A14" s="222" t="s">
        <v>459</v>
      </c>
      <c r="B14" s="218" t="s">
        <v>561</v>
      </c>
      <c r="C14" s="219">
        <f>'Konszolidált mérleg'!C14</f>
        <v>200000</v>
      </c>
      <c r="D14" s="220">
        <f t="shared" si="5"/>
        <v>16666.666666666668</v>
      </c>
      <c r="E14" s="220">
        <f t="shared" ref="E14:F14" si="31">D14</f>
        <v>16666.666666666668</v>
      </c>
      <c r="F14" s="220">
        <f t="shared" si="31"/>
        <v>16666.666666666668</v>
      </c>
      <c r="G14" s="220">
        <f t="shared" si="7"/>
        <v>16666.666666666668</v>
      </c>
      <c r="H14" s="220">
        <f t="shared" ref="H14:I14" si="32">G14</f>
        <v>16666.666666666668</v>
      </c>
      <c r="I14" s="220">
        <f t="shared" si="32"/>
        <v>16666.666666666668</v>
      </c>
      <c r="J14" s="220">
        <f t="shared" si="9"/>
        <v>16666.666666666668</v>
      </c>
      <c r="K14" s="220">
        <f t="shared" ref="K14:L14" si="33">J14</f>
        <v>16666.666666666668</v>
      </c>
      <c r="L14" s="220">
        <f t="shared" si="33"/>
        <v>16666.666666666668</v>
      </c>
      <c r="M14" s="220">
        <f t="shared" si="11"/>
        <v>16666.666666666668</v>
      </c>
      <c r="N14" s="220">
        <f t="shared" ref="N14:O14" si="34">M14</f>
        <v>16666.666666666668</v>
      </c>
      <c r="O14" s="220">
        <f t="shared" si="34"/>
        <v>16666.666666666668</v>
      </c>
      <c r="P14" s="221">
        <f t="shared" si="13"/>
        <v>199999.99999999997</v>
      </c>
      <c r="Q14" s="221">
        <f t="shared" si="14"/>
        <v>0</v>
      </c>
      <c r="R14" s="207"/>
    </row>
    <row r="15" spans="1:22" s="216" customFormat="1" ht="15.6" x14ac:dyDescent="0.25">
      <c r="A15" s="222" t="s">
        <v>526</v>
      </c>
      <c r="B15" s="218" t="s">
        <v>564</v>
      </c>
      <c r="C15" s="219">
        <f>'Konszolidált mérleg'!C16</f>
        <v>301231657.59000003</v>
      </c>
      <c r="D15" s="220">
        <f t="shared" si="5"/>
        <v>25102638.132500004</v>
      </c>
      <c r="E15" s="220">
        <f t="shared" ref="E15:F15" si="35">D15</f>
        <v>25102638.132500004</v>
      </c>
      <c r="F15" s="220">
        <f t="shared" si="35"/>
        <v>25102638.132500004</v>
      </c>
      <c r="G15" s="220">
        <f t="shared" si="7"/>
        <v>25102638.132500004</v>
      </c>
      <c r="H15" s="220">
        <f t="shared" ref="H15:I15" si="36">G15</f>
        <v>25102638.132500004</v>
      </c>
      <c r="I15" s="220">
        <f t="shared" si="36"/>
        <v>25102638.132500004</v>
      </c>
      <c r="J15" s="220">
        <f t="shared" si="9"/>
        <v>25102638.132500004</v>
      </c>
      <c r="K15" s="220">
        <f t="shared" ref="K15:L15" si="37">J15</f>
        <v>25102638.132500004</v>
      </c>
      <c r="L15" s="220">
        <f t="shared" si="37"/>
        <v>25102638.132500004</v>
      </c>
      <c r="M15" s="220">
        <f t="shared" si="11"/>
        <v>25102638.132500004</v>
      </c>
      <c r="N15" s="220">
        <f t="shared" ref="N15:O15" si="38">M15</f>
        <v>25102638.132500004</v>
      </c>
      <c r="O15" s="220">
        <f t="shared" si="38"/>
        <v>25102638.132500004</v>
      </c>
      <c r="P15" s="221">
        <f t="shared" si="13"/>
        <v>301231657.58999997</v>
      </c>
      <c r="Q15" s="221">
        <f t="shared" si="14"/>
        <v>0</v>
      </c>
      <c r="R15" s="207"/>
    </row>
    <row r="16" spans="1:22" ht="18" thickBot="1" x14ac:dyDescent="0.3">
      <c r="A16" s="223"/>
      <c r="B16" s="224" t="s">
        <v>626</v>
      </c>
      <c r="C16" s="225">
        <f>C8+C9+C10+C11+C12+C13+C14+C15</f>
        <v>926549729.59000003</v>
      </c>
      <c r="D16" s="226">
        <f t="shared" ref="D16:O16" si="39">D8+D9+D10+D11+D12+D13+D14+D15</f>
        <v>77212477.465833336</v>
      </c>
      <c r="E16" s="226">
        <f t="shared" si="39"/>
        <v>77212477.465833336</v>
      </c>
      <c r="F16" s="226">
        <f t="shared" si="39"/>
        <v>77212477.465833336</v>
      </c>
      <c r="G16" s="226">
        <f t="shared" si="39"/>
        <v>77212477.465833336</v>
      </c>
      <c r="H16" s="226">
        <f t="shared" si="39"/>
        <v>77212477.465833336</v>
      </c>
      <c r="I16" s="226">
        <f t="shared" si="39"/>
        <v>77212477.465833336</v>
      </c>
      <c r="J16" s="226">
        <f t="shared" si="39"/>
        <v>77212477.465833336</v>
      </c>
      <c r="K16" s="226">
        <f t="shared" si="39"/>
        <v>77212477.465833336</v>
      </c>
      <c r="L16" s="226">
        <f t="shared" si="39"/>
        <v>77212477.465833336</v>
      </c>
      <c r="M16" s="226">
        <f t="shared" si="39"/>
        <v>77212477.465833336</v>
      </c>
      <c r="N16" s="226">
        <f t="shared" si="39"/>
        <v>77212477.465833336</v>
      </c>
      <c r="O16" s="227">
        <f t="shared" si="39"/>
        <v>77212477.465833336</v>
      </c>
      <c r="P16" s="221">
        <f t="shared" si="13"/>
        <v>926549729.58999979</v>
      </c>
      <c r="Q16" s="221">
        <f t="shared" si="14"/>
        <v>0</v>
      </c>
    </row>
    <row r="17" spans="1:18" ht="15.75" customHeight="1" x14ac:dyDescent="0.25">
      <c r="C17" s="228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30"/>
      <c r="P17" s="221">
        <f t="shared" si="13"/>
        <v>0</v>
      </c>
      <c r="Q17" s="221">
        <f t="shared" si="14"/>
        <v>0</v>
      </c>
    </row>
    <row r="18" spans="1:18" ht="16.2" thickBot="1" x14ac:dyDescent="0.35">
      <c r="B18" s="353" t="s">
        <v>711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5"/>
      <c r="P18" s="221">
        <f t="shared" si="13"/>
        <v>0</v>
      </c>
      <c r="Q18" s="221">
        <f t="shared" si="14"/>
        <v>0</v>
      </c>
    </row>
    <row r="19" spans="1:18" s="216" customFormat="1" ht="61.2" x14ac:dyDescent="0.25">
      <c r="A19" s="211" t="s">
        <v>695</v>
      </c>
      <c r="B19" s="231" t="s">
        <v>712</v>
      </c>
      <c r="C19" s="213" t="str">
        <f>C7</f>
        <v>Előirányzat összege</v>
      </c>
      <c r="D19" s="214" t="s">
        <v>698</v>
      </c>
      <c r="E19" s="214" t="s">
        <v>699</v>
      </c>
      <c r="F19" s="214" t="s">
        <v>700</v>
      </c>
      <c r="G19" s="214" t="s">
        <v>701</v>
      </c>
      <c r="H19" s="214" t="s">
        <v>702</v>
      </c>
      <c r="I19" s="214" t="s">
        <v>703</v>
      </c>
      <c r="J19" s="214" t="s">
        <v>704</v>
      </c>
      <c r="K19" s="214" t="s">
        <v>705</v>
      </c>
      <c r="L19" s="214" t="s">
        <v>706</v>
      </c>
      <c r="M19" s="214" t="s">
        <v>707</v>
      </c>
      <c r="N19" s="214" t="s">
        <v>708</v>
      </c>
      <c r="O19" s="215" t="s">
        <v>536</v>
      </c>
      <c r="P19" s="221"/>
      <c r="Q19" s="221"/>
      <c r="R19" s="207"/>
    </row>
    <row r="20" spans="1:18" s="216" customFormat="1" ht="15.6" x14ac:dyDescent="0.25">
      <c r="A20" s="222" t="s">
        <v>43</v>
      </c>
      <c r="B20" s="218" t="s">
        <v>550</v>
      </c>
      <c r="C20" s="219">
        <f>'Konszolidált mérleg'!G8</f>
        <v>389545937</v>
      </c>
      <c r="D20" s="232">
        <f>C20/12</f>
        <v>32462161.416666668</v>
      </c>
      <c r="E20" s="232">
        <f>D20</f>
        <v>32462161.416666668</v>
      </c>
      <c r="F20" s="232">
        <f>D20</f>
        <v>32462161.416666668</v>
      </c>
      <c r="G20" s="232">
        <f t="shared" ref="G20" si="40">F20</f>
        <v>32462161.416666668</v>
      </c>
      <c r="H20" s="232">
        <f t="shared" ref="H20" si="41">F20</f>
        <v>32462161.416666668</v>
      </c>
      <c r="I20" s="232">
        <f t="shared" ref="I20" si="42">H20</f>
        <v>32462161.416666668</v>
      </c>
      <c r="J20" s="232">
        <f t="shared" ref="J20" si="43">H20</f>
        <v>32462161.416666668</v>
      </c>
      <c r="K20" s="232">
        <f t="shared" ref="K20" si="44">J20</f>
        <v>32462161.416666668</v>
      </c>
      <c r="L20" s="232">
        <f t="shared" ref="L20" si="45">J20</f>
        <v>32462161.416666668</v>
      </c>
      <c r="M20" s="232">
        <f t="shared" ref="M20" si="46">L20</f>
        <v>32462161.416666668</v>
      </c>
      <c r="N20" s="232">
        <f t="shared" ref="N20" si="47">L20</f>
        <v>32462161.416666668</v>
      </c>
      <c r="O20" s="232">
        <f t="shared" ref="O20:O28" si="48">N20</f>
        <v>32462161.416666668</v>
      </c>
      <c r="P20" s="221">
        <f t="shared" si="13"/>
        <v>389545937.00000006</v>
      </c>
      <c r="Q20" s="221">
        <f t="shared" si="14"/>
        <v>0</v>
      </c>
      <c r="R20" s="207"/>
    </row>
    <row r="21" spans="1:18" s="216" customFormat="1" ht="23.4" x14ac:dyDescent="0.25">
      <c r="A21" s="222" t="s">
        <v>45</v>
      </c>
      <c r="B21" s="218" t="s">
        <v>552</v>
      </c>
      <c r="C21" s="219">
        <f>'Konszolidált mérleg'!G9</f>
        <v>52144930.589999996</v>
      </c>
      <c r="D21" s="232">
        <f t="shared" ref="D21:D28" si="49">C21/12</f>
        <v>4345410.8824999994</v>
      </c>
      <c r="E21" s="232">
        <f t="shared" ref="E21:E28" si="50">D21</f>
        <v>4345410.8824999994</v>
      </c>
      <c r="F21" s="232">
        <f t="shared" ref="F21:F28" si="51">D21</f>
        <v>4345410.8824999994</v>
      </c>
      <c r="G21" s="232">
        <f t="shared" ref="G21" si="52">F21</f>
        <v>4345410.8824999994</v>
      </c>
      <c r="H21" s="232">
        <f t="shared" ref="H21:H28" si="53">F21</f>
        <v>4345410.8824999994</v>
      </c>
      <c r="I21" s="232">
        <f t="shared" ref="I21" si="54">H21</f>
        <v>4345410.8824999994</v>
      </c>
      <c r="J21" s="232">
        <f t="shared" ref="J21:J28" si="55">H21</f>
        <v>4345410.8824999994</v>
      </c>
      <c r="K21" s="232">
        <f t="shared" ref="K21" si="56">J21</f>
        <v>4345410.8824999994</v>
      </c>
      <c r="L21" s="232">
        <f t="shared" ref="L21:L28" si="57">J21</f>
        <v>4345410.8824999994</v>
      </c>
      <c r="M21" s="232">
        <f t="shared" ref="M21" si="58">L21</f>
        <v>4345410.8824999994</v>
      </c>
      <c r="N21" s="232">
        <f t="shared" ref="N21:N28" si="59">L21</f>
        <v>4345410.8824999994</v>
      </c>
      <c r="O21" s="232">
        <f t="shared" si="48"/>
        <v>4345410.8824999994</v>
      </c>
      <c r="P21" s="221">
        <f t="shared" si="13"/>
        <v>52144930.589999996</v>
      </c>
      <c r="Q21" s="221">
        <f t="shared" si="14"/>
        <v>0</v>
      </c>
      <c r="R21" s="207"/>
    </row>
    <row r="22" spans="1:18" s="216" customFormat="1" ht="15.6" x14ac:dyDescent="0.25">
      <c r="A22" s="222" t="s">
        <v>95</v>
      </c>
      <c r="B22" s="218" t="s">
        <v>554</v>
      </c>
      <c r="C22" s="219">
        <f>'Konszolidált mérleg'!G10</f>
        <v>149947155</v>
      </c>
      <c r="D22" s="232">
        <f t="shared" si="49"/>
        <v>12495596.25</v>
      </c>
      <c r="E22" s="232">
        <f t="shared" si="50"/>
        <v>12495596.25</v>
      </c>
      <c r="F22" s="232">
        <f t="shared" si="51"/>
        <v>12495596.25</v>
      </c>
      <c r="G22" s="232">
        <f t="shared" ref="G22" si="60">F22</f>
        <v>12495596.25</v>
      </c>
      <c r="H22" s="232">
        <f t="shared" si="53"/>
        <v>12495596.25</v>
      </c>
      <c r="I22" s="232">
        <f t="shared" ref="I22" si="61">H22</f>
        <v>12495596.25</v>
      </c>
      <c r="J22" s="232">
        <f t="shared" si="55"/>
        <v>12495596.25</v>
      </c>
      <c r="K22" s="232">
        <f t="shared" ref="K22" si="62">J22</f>
        <v>12495596.25</v>
      </c>
      <c r="L22" s="232">
        <f t="shared" si="57"/>
        <v>12495596.25</v>
      </c>
      <c r="M22" s="232">
        <f t="shared" ref="M22" si="63">L22</f>
        <v>12495596.25</v>
      </c>
      <c r="N22" s="232">
        <f t="shared" si="59"/>
        <v>12495596.25</v>
      </c>
      <c r="O22" s="232">
        <f t="shared" si="48"/>
        <v>12495596.25</v>
      </c>
      <c r="P22" s="221">
        <f t="shared" si="13"/>
        <v>149947155</v>
      </c>
      <c r="Q22" s="221">
        <f t="shared" si="14"/>
        <v>0</v>
      </c>
      <c r="R22" s="207"/>
    </row>
    <row r="23" spans="1:18" s="216" customFormat="1" ht="15.6" x14ac:dyDescent="0.25">
      <c r="A23" s="222" t="s">
        <v>113</v>
      </c>
      <c r="B23" s="218" t="s">
        <v>556</v>
      </c>
      <c r="C23" s="219">
        <f>'Konszolidált mérleg'!G11</f>
        <v>11300000</v>
      </c>
      <c r="D23" s="232">
        <f t="shared" si="49"/>
        <v>941666.66666666663</v>
      </c>
      <c r="E23" s="232">
        <f t="shared" si="50"/>
        <v>941666.66666666663</v>
      </c>
      <c r="F23" s="232">
        <f t="shared" si="51"/>
        <v>941666.66666666663</v>
      </c>
      <c r="G23" s="232">
        <f t="shared" ref="G23" si="64">F23</f>
        <v>941666.66666666663</v>
      </c>
      <c r="H23" s="232">
        <f t="shared" si="53"/>
        <v>941666.66666666663</v>
      </c>
      <c r="I23" s="232">
        <f t="shared" ref="I23" si="65">H23</f>
        <v>941666.66666666663</v>
      </c>
      <c r="J23" s="232">
        <f t="shared" si="55"/>
        <v>941666.66666666663</v>
      </c>
      <c r="K23" s="232">
        <f t="shared" ref="K23" si="66">J23</f>
        <v>941666.66666666663</v>
      </c>
      <c r="L23" s="232">
        <f t="shared" si="57"/>
        <v>941666.66666666663</v>
      </c>
      <c r="M23" s="232">
        <f t="shared" ref="M23" si="67">L23</f>
        <v>941666.66666666663</v>
      </c>
      <c r="N23" s="232">
        <f t="shared" si="59"/>
        <v>941666.66666666663</v>
      </c>
      <c r="O23" s="232">
        <f t="shared" si="48"/>
        <v>941666.66666666663</v>
      </c>
      <c r="P23" s="221">
        <f t="shared" si="13"/>
        <v>11299999.999999998</v>
      </c>
      <c r="Q23" s="221">
        <f t="shared" si="14"/>
        <v>0</v>
      </c>
      <c r="R23" s="207"/>
    </row>
    <row r="24" spans="1:18" s="216" customFormat="1" ht="15.6" x14ac:dyDescent="0.25">
      <c r="A24" s="222" t="s">
        <v>147</v>
      </c>
      <c r="B24" s="218" t="s">
        <v>558</v>
      </c>
      <c r="C24" s="219">
        <f>'Konszolidált mérleg'!G12</f>
        <v>8452528</v>
      </c>
      <c r="D24" s="232">
        <f t="shared" si="49"/>
        <v>704377.33333333337</v>
      </c>
      <c r="E24" s="232">
        <f t="shared" si="50"/>
        <v>704377.33333333337</v>
      </c>
      <c r="F24" s="232">
        <f t="shared" si="51"/>
        <v>704377.33333333337</v>
      </c>
      <c r="G24" s="232">
        <f t="shared" ref="G24" si="68">F24</f>
        <v>704377.33333333337</v>
      </c>
      <c r="H24" s="232">
        <f t="shared" si="53"/>
        <v>704377.33333333337</v>
      </c>
      <c r="I24" s="232">
        <f t="shared" ref="I24" si="69">H24</f>
        <v>704377.33333333337</v>
      </c>
      <c r="J24" s="232">
        <f t="shared" si="55"/>
        <v>704377.33333333337</v>
      </c>
      <c r="K24" s="232">
        <f t="shared" ref="K24" si="70">J24</f>
        <v>704377.33333333337</v>
      </c>
      <c r="L24" s="232">
        <f t="shared" si="57"/>
        <v>704377.33333333337</v>
      </c>
      <c r="M24" s="232">
        <f t="shared" ref="M24" si="71">L24</f>
        <v>704377.33333333337</v>
      </c>
      <c r="N24" s="232">
        <f t="shared" si="59"/>
        <v>704377.33333333337</v>
      </c>
      <c r="O24" s="232">
        <f t="shared" si="48"/>
        <v>704377.33333333337</v>
      </c>
      <c r="P24" s="221">
        <f t="shared" si="13"/>
        <v>8452527.9999999981</v>
      </c>
      <c r="Q24" s="221">
        <f t="shared" si="14"/>
        <v>0</v>
      </c>
      <c r="R24" s="207"/>
    </row>
    <row r="25" spans="1:18" s="216" customFormat="1" ht="15.6" x14ac:dyDescent="0.25">
      <c r="A25" s="222" t="s">
        <v>163</v>
      </c>
      <c r="B25" s="218" t="s">
        <v>560</v>
      </c>
      <c r="C25" s="219">
        <f>'Konszolidált mérleg'!G13</f>
        <v>6681000</v>
      </c>
      <c r="D25" s="232">
        <f t="shared" si="49"/>
        <v>556750</v>
      </c>
      <c r="E25" s="232">
        <f t="shared" si="50"/>
        <v>556750</v>
      </c>
      <c r="F25" s="232">
        <f t="shared" si="51"/>
        <v>556750</v>
      </c>
      <c r="G25" s="232">
        <f t="shared" ref="G25" si="72">F25</f>
        <v>556750</v>
      </c>
      <c r="H25" s="232">
        <f t="shared" si="53"/>
        <v>556750</v>
      </c>
      <c r="I25" s="232">
        <f t="shared" ref="I25" si="73">H25</f>
        <v>556750</v>
      </c>
      <c r="J25" s="232">
        <f t="shared" si="55"/>
        <v>556750</v>
      </c>
      <c r="K25" s="232">
        <f t="shared" ref="K25" si="74">J25</f>
        <v>556750</v>
      </c>
      <c r="L25" s="232">
        <f t="shared" si="57"/>
        <v>556750</v>
      </c>
      <c r="M25" s="232">
        <f t="shared" ref="M25" si="75">L25</f>
        <v>556750</v>
      </c>
      <c r="N25" s="232">
        <f t="shared" si="59"/>
        <v>556750</v>
      </c>
      <c r="O25" s="232">
        <f t="shared" si="48"/>
        <v>556750</v>
      </c>
      <c r="P25" s="221">
        <f t="shared" si="13"/>
        <v>6681000</v>
      </c>
      <c r="Q25" s="221">
        <f t="shared" si="14"/>
        <v>0</v>
      </c>
      <c r="R25" s="207"/>
    </row>
    <row r="26" spans="1:18" s="216" customFormat="1" ht="15.6" x14ac:dyDescent="0.25">
      <c r="A26" s="222" t="s">
        <v>173</v>
      </c>
      <c r="B26" s="218" t="s">
        <v>562</v>
      </c>
      <c r="C26" s="219">
        <f>'Konszolidált mérleg'!G14</f>
        <v>5080000</v>
      </c>
      <c r="D26" s="232">
        <f t="shared" si="49"/>
        <v>423333.33333333331</v>
      </c>
      <c r="E26" s="232">
        <f t="shared" si="50"/>
        <v>423333.33333333331</v>
      </c>
      <c r="F26" s="232">
        <f t="shared" si="51"/>
        <v>423333.33333333331</v>
      </c>
      <c r="G26" s="232">
        <f t="shared" ref="G26" si="76">F26</f>
        <v>423333.33333333331</v>
      </c>
      <c r="H26" s="232">
        <f t="shared" si="53"/>
        <v>423333.33333333331</v>
      </c>
      <c r="I26" s="232">
        <f t="shared" ref="I26" si="77">H26</f>
        <v>423333.33333333331</v>
      </c>
      <c r="J26" s="232">
        <f t="shared" si="55"/>
        <v>423333.33333333331</v>
      </c>
      <c r="K26" s="232">
        <f t="shared" ref="K26" si="78">J26</f>
        <v>423333.33333333331</v>
      </c>
      <c r="L26" s="232">
        <f t="shared" si="57"/>
        <v>423333.33333333331</v>
      </c>
      <c r="M26" s="232">
        <f t="shared" ref="M26" si="79">L26</f>
        <v>423333.33333333331</v>
      </c>
      <c r="N26" s="232">
        <f t="shared" si="59"/>
        <v>423333.33333333331</v>
      </c>
      <c r="O26" s="232">
        <f t="shared" si="48"/>
        <v>423333.33333333331</v>
      </c>
      <c r="P26" s="221">
        <f t="shared" si="13"/>
        <v>5080000</v>
      </c>
      <c r="Q26" s="221">
        <f t="shared" si="14"/>
        <v>0</v>
      </c>
      <c r="R26" s="207"/>
    </row>
    <row r="27" spans="1:18" s="216" customFormat="1" ht="15.6" x14ac:dyDescent="0.25">
      <c r="A27" s="222" t="s">
        <v>193</v>
      </c>
      <c r="B27" s="218" t="s">
        <v>563</v>
      </c>
      <c r="C27" s="219">
        <f>'Konszolidált mérleg'!G15</f>
        <v>0</v>
      </c>
      <c r="D27" s="232">
        <f t="shared" si="49"/>
        <v>0</v>
      </c>
      <c r="E27" s="232">
        <f t="shared" si="50"/>
        <v>0</v>
      </c>
      <c r="F27" s="232">
        <f t="shared" si="51"/>
        <v>0</v>
      </c>
      <c r="G27" s="232">
        <f t="shared" ref="G27" si="80">F27</f>
        <v>0</v>
      </c>
      <c r="H27" s="232">
        <f t="shared" si="53"/>
        <v>0</v>
      </c>
      <c r="I27" s="232">
        <f t="shared" ref="I27" si="81">H27</f>
        <v>0</v>
      </c>
      <c r="J27" s="232">
        <f t="shared" si="55"/>
        <v>0</v>
      </c>
      <c r="K27" s="232">
        <f t="shared" ref="K27" si="82">J27</f>
        <v>0</v>
      </c>
      <c r="L27" s="232">
        <f t="shared" si="57"/>
        <v>0</v>
      </c>
      <c r="M27" s="232">
        <f t="shared" ref="M27" si="83">L27</f>
        <v>0</v>
      </c>
      <c r="N27" s="232">
        <f t="shared" si="59"/>
        <v>0</v>
      </c>
      <c r="O27" s="232">
        <f t="shared" si="48"/>
        <v>0</v>
      </c>
      <c r="P27" s="221">
        <f t="shared" si="13"/>
        <v>0</v>
      </c>
      <c r="Q27" s="221">
        <f t="shared" si="14"/>
        <v>0</v>
      </c>
      <c r="R27" s="207"/>
    </row>
    <row r="28" spans="1:18" s="216" customFormat="1" ht="15.6" x14ac:dyDescent="0.25">
      <c r="A28" s="233"/>
      <c r="B28" s="218" t="s">
        <v>565</v>
      </c>
      <c r="C28" s="219">
        <f>'Konszolidált mérleg'!G16+1</f>
        <v>303398179.59000003</v>
      </c>
      <c r="D28" s="232">
        <f t="shared" si="49"/>
        <v>25283181.632500004</v>
      </c>
      <c r="E28" s="232">
        <f t="shared" si="50"/>
        <v>25283181.632500004</v>
      </c>
      <c r="F28" s="232">
        <f t="shared" si="51"/>
        <v>25283181.632500004</v>
      </c>
      <c r="G28" s="232">
        <f t="shared" ref="G28" si="84">F28</f>
        <v>25283181.632500004</v>
      </c>
      <c r="H28" s="232">
        <f t="shared" si="53"/>
        <v>25283181.632500004</v>
      </c>
      <c r="I28" s="232">
        <f t="shared" ref="I28" si="85">H28</f>
        <v>25283181.632500004</v>
      </c>
      <c r="J28" s="232">
        <f t="shared" si="55"/>
        <v>25283181.632500004</v>
      </c>
      <c r="K28" s="232">
        <f t="shared" ref="K28" si="86">J28</f>
        <v>25283181.632500004</v>
      </c>
      <c r="L28" s="232">
        <f t="shared" si="57"/>
        <v>25283181.632500004</v>
      </c>
      <c r="M28" s="232">
        <f t="shared" ref="M28" si="87">L28</f>
        <v>25283181.632500004</v>
      </c>
      <c r="N28" s="232">
        <f>L28</f>
        <v>25283181.632500004</v>
      </c>
      <c r="O28" s="232">
        <f t="shared" si="48"/>
        <v>25283181.632500004</v>
      </c>
      <c r="P28" s="221">
        <f>SUM(D28:O28)</f>
        <v>303398179.58999997</v>
      </c>
      <c r="Q28" s="221">
        <f t="shared" si="14"/>
        <v>0</v>
      </c>
      <c r="R28" s="207"/>
    </row>
    <row r="29" spans="1:18" ht="18" thickBot="1" x14ac:dyDescent="0.3">
      <c r="A29" s="223"/>
      <c r="B29" s="234" t="str">
        <f>B16</f>
        <v>Összesen:</v>
      </c>
      <c r="C29" s="225">
        <f>SUM(C20:C28)</f>
        <v>926549730.17999995</v>
      </c>
      <c r="D29" s="235">
        <f>SUM(D20:D28)</f>
        <v>77212477.515000001</v>
      </c>
      <c r="E29" s="235">
        <f t="shared" ref="E29:N29" si="88">SUM(E20:E28)</f>
        <v>77212477.515000001</v>
      </c>
      <c r="F29" s="235">
        <f t="shared" si="88"/>
        <v>77212477.515000001</v>
      </c>
      <c r="G29" s="235">
        <f t="shared" si="88"/>
        <v>77212477.515000001</v>
      </c>
      <c r="H29" s="235">
        <f t="shared" si="88"/>
        <v>77212477.515000001</v>
      </c>
      <c r="I29" s="235">
        <f t="shared" si="88"/>
        <v>77212477.515000001</v>
      </c>
      <c r="J29" s="235">
        <f t="shared" si="88"/>
        <v>77212477.515000001</v>
      </c>
      <c r="K29" s="235">
        <f t="shared" si="88"/>
        <v>77212477.515000001</v>
      </c>
      <c r="L29" s="235">
        <f t="shared" si="88"/>
        <v>77212477.515000001</v>
      </c>
      <c r="M29" s="235">
        <f t="shared" si="88"/>
        <v>77212477.515000001</v>
      </c>
      <c r="N29" s="235">
        <f t="shared" si="88"/>
        <v>77212477.515000001</v>
      </c>
      <c r="O29" s="235">
        <f>SUM(O20:O28)-1</f>
        <v>77212476.515000001</v>
      </c>
      <c r="P29" s="221">
        <f t="shared" si="13"/>
        <v>926549729.17999995</v>
      </c>
      <c r="Q29" s="221"/>
    </row>
    <row r="30" spans="1:18" s="236" customFormat="1" ht="10.199999999999999" x14ac:dyDescent="0.2">
      <c r="B30" s="237"/>
      <c r="C30" s="238"/>
      <c r="D30" s="239">
        <f>D16-D29</f>
        <v>-4.9166664481163025E-2</v>
      </c>
      <c r="E30" s="239">
        <f t="shared" ref="E30:O30" si="89">(D30+E16)-E29</f>
        <v>-9.833332896232605E-2</v>
      </c>
      <c r="F30" s="239">
        <f t="shared" si="89"/>
        <v>-0.14749999344348907</v>
      </c>
      <c r="G30" s="239">
        <f t="shared" si="89"/>
        <v>-0.1966666579246521</v>
      </c>
      <c r="H30" s="239">
        <f t="shared" si="89"/>
        <v>-0.24583332240581512</v>
      </c>
      <c r="I30" s="239">
        <f t="shared" si="89"/>
        <v>-0.29499998688697815</v>
      </c>
      <c r="J30" s="239">
        <f t="shared" si="89"/>
        <v>-0.34416665136814117</v>
      </c>
      <c r="K30" s="239">
        <f t="shared" si="89"/>
        <v>-0.3933333158493042</v>
      </c>
      <c r="L30" s="239">
        <f t="shared" si="89"/>
        <v>-0.44249998033046722</v>
      </c>
      <c r="M30" s="239">
        <f t="shared" si="89"/>
        <v>-0.49166664481163025</v>
      </c>
      <c r="N30" s="239">
        <f t="shared" si="89"/>
        <v>-0.54083330929279327</v>
      </c>
      <c r="O30" s="239">
        <f t="shared" si="89"/>
        <v>0.4100000262260437</v>
      </c>
      <c r="P30" s="240"/>
      <c r="Q30" s="240"/>
      <c r="R30" s="240"/>
    </row>
    <row r="32" spans="1:18" x14ac:dyDescent="0.25">
      <c r="D32" s="241">
        <f>D16-D29</f>
        <v>-4.9166664481163025E-2</v>
      </c>
      <c r="E32" s="241">
        <f>E16-E29+D32</f>
        <v>-9.833332896232605E-2</v>
      </c>
      <c r="F32" s="241">
        <f t="shared" ref="F32:O32" si="90">F16-F29+E32</f>
        <v>-0.14749999344348907</v>
      </c>
      <c r="G32" s="241">
        <f t="shared" si="90"/>
        <v>-0.1966666579246521</v>
      </c>
      <c r="H32" s="241">
        <f t="shared" si="90"/>
        <v>-0.24583332240581512</v>
      </c>
      <c r="I32" s="241">
        <f t="shared" si="90"/>
        <v>-0.29499998688697815</v>
      </c>
      <c r="J32" s="241">
        <f t="shared" si="90"/>
        <v>-0.34416665136814117</v>
      </c>
      <c r="K32" s="241">
        <f t="shared" si="90"/>
        <v>-0.3933333158493042</v>
      </c>
      <c r="L32" s="241">
        <f t="shared" si="90"/>
        <v>-0.44249998033046722</v>
      </c>
      <c r="M32" s="241">
        <f t="shared" si="90"/>
        <v>-0.49166664481163025</v>
      </c>
      <c r="N32" s="241">
        <f t="shared" si="90"/>
        <v>-0.54083330929279327</v>
      </c>
      <c r="O32" s="241">
        <f t="shared" si="90"/>
        <v>0.4100000262260437</v>
      </c>
      <c r="P32" s="221"/>
    </row>
  </sheetData>
  <mergeCells count="5">
    <mergeCell ref="B3:O3"/>
    <mergeCell ref="M4:O4"/>
    <mergeCell ref="B6:O6"/>
    <mergeCell ref="S8:V12"/>
    <mergeCell ref="B18:O18"/>
  </mergeCells>
  <pageMargins left="0.7" right="0.7" top="0.75" bottom="0.75" header="0.3" footer="0.3"/>
  <pageSetup paperSize="9" scale="70" fitToHeight="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063DF-E9CC-4B2F-95C0-E75C1CD837F2}">
  <sheetPr>
    <pageSetUpPr fitToPage="1"/>
  </sheetPr>
  <dimension ref="A2:J31"/>
  <sheetViews>
    <sheetView view="pageBreakPreview" zoomScale="60" zoomScaleNormal="100" workbookViewId="0">
      <selection activeCell="F14" sqref="F14"/>
    </sheetView>
  </sheetViews>
  <sheetFormatPr defaultColWidth="9.109375" defaultRowHeight="15" x14ac:dyDescent="0.25"/>
  <cols>
    <col min="1" max="1" width="9.109375" style="147"/>
    <col min="2" max="2" width="33.6640625" style="204" customWidth="1"/>
    <col min="3" max="3" width="23.109375" style="205" customWidth="1"/>
    <col min="4" max="4" width="19.33203125" style="147" customWidth="1"/>
    <col min="5" max="5" width="19.44140625" style="147" customWidth="1"/>
    <col min="6" max="6" width="20.6640625" style="147" customWidth="1"/>
    <col min="7" max="16384" width="9.109375" style="147"/>
  </cols>
  <sheetData>
    <row r="2" spans="1:10" ht="15.6" x14ac:dyDescent="0.3">
      <c r="A2" s="356" t="s">
        <v>720</v>
      </c>
      <c r="B2" s="356"/>
      <c r="C2" s="356"/>
      <c r="D2" s="356"/>
      <c r="E2" s="356"/>
      <c r="F2" s="356"/>
    </row>
    <row r="3" spans="1:10" ht="15.6" x14ac:dyDescent="0.3">
      <c r="A3" s="356" t="s">
        <v>714</v>
      </c>
      <c r="B3" s="356"/>
      <c r="C3" s="356"/>
      <c r="D3" s="356"/>
      <c r="E3" s="356"/>
      <c r="F3" s="356"/>
    </row>
    <row r="4" spans="1:10" ht="16.5" customHeight="1" x14ac:dyDescent="0.25"/>
    <row r="5" spans="1:10" hidden="1" x14ac:dyDescent="0.25"/>
    <row r="6" spans="1:10" ht="16.2" thickBot="1" x14ac:dyDescent="0.35">
      <c r="B6" s="357" t="s">
        <v>694</v>
      </c>
      <c r="C6" s="357"/>
      <c r="D6" s="357"/>
      <c r="E6" s="357"/>
      <c r="F6" s="357"/>
    </row>
    <row r="7" spans="1:10" s="216" customFormat="1" ht="26.4" x14ac:dyDescent="0.25">
      <c r="A7" s="211" t="s">
        <v>695</v>
      </c>
      <c r="B7" s="212" t="s">
        <v>696</v>
      </c>
      <c r="C7" s="242" t="s">
        <v>721</v>
      </c>
      <c r="D7" s="242" t="s">
        <v>722</v>
      </c>
      <c r="E7" s="242" t="s">
        <v>723</v>
      </c>
      <c r="F7" s="242" t="s">
        <v>724</v>
      </c>
    </row>
    <row r="8" spans="1:10" s="216" customFormat="1" ht="23.4" x14ac:dyDescent="0.25">
      <c r="A8" s="217" t="s">
        <v>313</v>
      </c>
      <c r="B8" s="218" t="s">
        <v>549</v>
      </c>
      <c r="C8" s="219">
        <f>'Konszolidált mérleg'!C8</f>
        <v>398520322</v>
      </c>
      <c r="D8" s="219">
        <f>C8*1.03</f>
        <v>410475931.66000003</v>
      </c>
      <c r="E8" s="219">
        <f>C8*1.04</f>
        <v>414461134.88</v>
      </c>
      <c r="F8" s="219">
        <f>C8*1.05</f>
        <v>418446338.10000002</v>
      </c>
    </row>
    <row r="9" spans="1:10" s="216" customFormat="1" ht="23.4" x14ac:dyDescent="0.25">
      <c r="A9" s="222" t="s">
        <v>325</v>
      </c>
      <c r="B9" s="218" t="s">
        <v>551</v>
      </c>
      <c r="C9" s="219">
        <f>'Konszolidált mérleg'!C9</f>
        <v>0</v>
      </c>
      <c r="D9" s="219">
        <f t="shared" ref="D9:D15" si="0">C9*1.03</f>
        <v>0</v>
      </c>
      <c r="E9" s="219">
        <f t="shared" ref="E9:E15" si="1">C9*1.04</f>
        <v>0</v>
      </c>
      <c r="F9" s="219">
        <f t="shared" ref="F9:F15" si="2">C9*1.05</f>
        <v>0</v>
      </c>
      <c r="J9" s="243" t="s">
        <v>719</v>
      </c>
    </row>
    <row r="10" spans="1:10" s="216" customFormat="1" ht="15.6" x14ac:dyDescent="0.25">
      <c r="A10" s="222" t="s">
        <v>357</v>
      </c>
      <c r="B10" s="218" t="s">
        <v>553</v>
      </c>
      <c r="C10" s="219">
        <f>'Konszolidált mérleg'!C10</f>
        <v>64500000</v>
      </c>
      <c r="D10" s="219">
        <f t="shared" si="0"/>
        <v>66435000</v>
      </c>
      <c r="E10" s="219">
        <f t="shared" si="1"/>
        <v>67080000</v>
      </c>
      <c r="F10" s="219">
        <f t="shared" si="2"/>
        <v>67725000</v>
      </c>
    </row>
    <row r="11" spans="1:10" s="216" customFormat="1" ht="15.6" x14ac:dyDescent="0.25">
      <c r="A11" s="222" t="s">
        <v>405</v>
      </c>
      <c r="B11" s="218" t="s">
        <v>555</v>
      </c>
      <c r="C11" s="219">
        <f>'Konszolidált mérleg'!C11</f>
        <v>130000000</v>
      </c>
      <c r="D11" s="219">
        <f t="shared" si="0"/>
        <v>133900000</v>
      </c>
      <c r="E11" s="219">
        <f t="shared" si="1"/>
        <v>135200000</v>
      </c>
      <c r="F11" s="219">
        <f t="shared" si="2"/>
        <v>136500000</v>
      </c>
    </row>
    <row r="12" spans="1:10" s="216" customFormat="1" ht="15.6" x14ac:dyDescent="0.25">
      <c r="A12" s="222" t="s">
        <v>423</v>
      </c>
      <c r="B12" s="218" t="s">
        <v>557</v>
      </c>
      <c r="C12" s="219">
        <f>'Konszolidált mérleg'!C12</f>
        <v>11000000</v>
      </c>
      <c r="D12" s="219">
        <f t="shared" si="0"/>
        <v>11330000</v>
      </c>
      <c r="E12" s="219">
        <f t="shared" si="1"/>
        <v>11440000</v>
      </c>
      <c r="F12" s="219">
        <f t="shared" si="2"/>
        <v>11550000</v>
      </c>
    </row>
    <row r="13" spans="1:10" s="216" customFormat="1" ht="15.6" x14ac:dyDescent="0.25">
      <c r="A13" s="222" t="s">
        <v>441</v>
      </c>
      <c r="B13" s="218" t="s">
        <v>559</v>
      </c>
      <c r="C13" s="219">
        <f>'Konszolidált mérleg'!C13</f>
        <v>21097750</v>
      </c>
      <c r="D13" s="219">
        <f t="shared" si="0"/>
        <v>21730682.5</v>
      </c>
      <c r="E13" s="219">
        <v>50850011</v>
      </c>
      <c r="F13" s="219">
        <v>91421495</v>
      </c>
    </row>
    <row r="14" spans="1:10" s="216" customFormat="1" ht="15.6" x14ac:dyDescent="0.25">
      <c r="A14" s="222" t="s">
        <v>459</v>
      </c>
      <c r="B14" s="218" t="s">
        <v>561</v>
      </c>
      <c r="C14" s="219">
        <f>'Konszolidált mérleg'!C14</f>
        <v>200000</v>
      </c>
      <c r="D14" s="219">
        <f t="shared" si="0"/>
        <v>206000</v>
      </c>
      <c r="E14" s="219">
        <f t="shared" si="1"/>
        <v>208000</v>
      </c>
      <c r="F14" s="219">
        <f t="shared" si="2"/>
        <v>210000</v>
      </c>
    </row>
    <row r="15" spans="1:10" s="216" customFormat="1" ht="15.6" x14ac:dyDescent="0.25">
      <c r="A15" s="222" t="s">
        <v>526</v>
      </c>
      <c r="B15" s="218" t="s">
        <v>564</v>
      </c>
      <c r="C15" s="219">
        <f>'Konszolidált mérleg'!C16</f>
        <v>301231657.59000003</v>
      </c>
      <c r="D15" s="219">
        <f t="shared" si="0"/>
        <v>310268607.31770003</v>
      </c>
      <c r="E15" s="219">
        <f t="shared" si="1"/>
        <v>313280923.89360005</v>
      </c>
      <c r="F15" s="219">
        <f t="shared" si="2"/>
        <v>316293240.46950006</v>
      </c>
    </row>
    <row r="16" spans="1:10" ht="18" thickBot="1" x14ac:dyDescent="0.3">
      <c r="A16" s="223"/>
      <c r="B16" s="224" t="s">
        <v>626</v>
      </c>
      <c r="C16" s="225">
        <f>C8+C9+C10+C11+C12+C13+C14+C15</f>
        <v>926549729.59000003</v>
      </c>
      <c r="D16" s="225">
        <f>D8+D9+D10+D11+D12+D13+D14+D15</f>
        <v>954346221.47770011</v>
      </c>
      <c r="E16" s="225">
        <f>E8+E9+E10+E11+E12+E13+E14+E15</f>
        <v>992520069.7736001</v>
      </c>
      <c r="F16" s="225">
        <f>F8+F9+F10+F11+F12+F13+F14+F15</f>
        <v>1042146073.5695001</v>
      </c>
    </row>
    <row r="17" spans="1:6" ht="15.75" customHeight="1" x14ac:dyDescent="0.25">
      <c r="C17" s="228"/>
    </row>
    <row r="18" spans="1:6" ht="16.2" thickBot="1" x14ac:dyDescent="0.35">
      <c r="B18" s="357" t="s">
        <v>711</v>
      </c>
      <c r="C18" s="357"/>
      <c r="D18" s="357"/>
      <c r="E18" s="357"/>
      <c r="F18" s="357"/>
    </row>
    <row r="19" spans="1:6" s="216" customFormat="1" ht="26.4" x14ac:dyDescent="0.25">
      <c r="A19" s="211" t="s">
        <v>695</v>
      </c>
      <c r="B19" s="231" t="s">
        <v>712</v>
      </c>
      <c r="C19" s="242" t="s">
        <v>715</v>
      </c>
      <c r="D19" s="242" t="s">
        <v>716</v>
      </c>
      <c r="E19" s="242" t="s">
        <v>717</v>
      </c>
      <c r="F19" s="242" t="s">
        <v>718</v>
      </c>
    </row>
    <row r="20" spans="1:6" s="216" customFormat="1" ht="15.6" x14ac:dyDescent="0.25">
      <c r="A20" s="222" t="s">
        <v>43</v>
      </c>
      <c r="B20" s="218" t="s">
        <v>550</v>
      </c>
      <c r="C20" s="219">
        <f>'Konszolidált mérleg'!G8</f>
        <v>389545937</v>
      </c>
      <c r="D20" s="219">
        <f>C20*1.03</f>
        <v>401232315.11000001</v>
      </c>
      <c r="E20" s="219">
        <f>D20*1.04</f>
        <v>417281607.71440005</v>
      </c>
      <c r="F20" s="219">
        <f>E20*1.05</f>
        <v>438145688.10012007</v>
      </c>
    </row>
    <row r="21" spans="1:6" s="216" customFormat="1" ht="23.4" x14ac:dyDescent="0.25">
      <c r="A21" s="222" t="s">
        <v>45</v>
      </c>
      <c r="B21" s="218" t="s">
        <v>552</v>
      </c>
      <c r="C21" s="219">
        <f>'Konszolidált mérleg'!G9</f>
        <v>52144930.589999996</v>
      </c>
      <c r="D21" s="219">
        <f t="shared" ref="D21:D28" si="3">C21*1.03</f>
        <v>53709278.507699996</v>
      </c>
      <c r="E21" s="219">
        <f t="shared" ref="E21:E28" si="4">D21*1.04</f>
        <v>55857649.648007996</v>
      </c>
      <c r="F21" s="219">
        <f t="shared" ref="F21:F28" si="5">E21*1.05</f>
        <v>58650532.130408399</v>
      </c>
    </row>
    <row r="22" spans="1:6" s="216" customFormat="1" ht="15.6" x14ac:dyDescent="0.25">
      <c r="A22" s="222" t="s">
        <v>95</v>
      </c>
      <c r="B22" s="218" t="s">
        <v>554</v>
      </c>
      <c r="C22" s="219">
        <f>'Konszolidált mérleg'!G10</f>
        <v>149947155</v>
      </c>
      <c r="D22" s="219">
        <f t="shared" si="3"/>
        <v>154445569.65000001</v>
      </c>
      <c r="E22" s="219">
        <f t="shared" si="4"/>
        <v>160623392.43600002</v>
      </c>
      <c r="F22" s="219">
        <f t="shared" si="5"/>
        <v>168654562.05780002</v>
      </c>
    </row>
    <row r="23" spans="1:6" s="216" customFormat="1" ht="15.6" x14ac:dyDescent="0.25">
      <c r="A23" s="222" t="s">
        <v>113</v>
      </c>
      <c r="B23" s="218" t="s">
        <v>556</v>
      </c>
      <c r="C23" s="219">
        <f>'Konszolidált mérleg'!G11</f>
        <v>11300000</v>
      </c>
      <c r="D23" s="219">
        <f t="shared" si="3"/>
        <v>11639000</v>
      </c>
      <c r="E23" s="219">
        <f t="shared" si="4"/>
        <v>12104560</v>
      </c>
      <c r="F23" s="219">
        <f t="shared" si="5"/>
        <v>12709788</v>
      </c>
    </row>
    <row r="24" spans="1:6" s="216" customFormat="1" ht="15.6" x14ac:dyDescent="0.25">
      <c r="A24" s="222" t="s">
        <v>147</v>
      </c>
      <c r="B24" s="218" t="s">
        <v>558</v>
      </c>
      <c r="C24" s="219">
        <f>'Konszolidált mérleg'!G12</f>
        <v>8452528</v>
      </c>
      <c r="D24" s="219">
        <f t="shared" si="3"/>
        <v>8706103.8399999999</v>
      </c>
      <c r="E24" s="219">
        <f t="shared" si="4"/>
        <v>9054347.9935999997</v>
      </c>
      <c r="F24" s="219">
        <f t="shared" si="5"/>
        <v>9507065.3932799995</v>
      </c>
    </row>
    <row r="25" spans="1:6" s="216" customFormat="1" ht="15.6" x14ac:dyDescent="0.25">
      <c r="A25" s="222" t="s">
        <v>163</v>
      </c>
      <c r="B25" s="218" t="s">
        <v>560</v>
      </c>
      <c r="C25" s="219">
        <f>'Konszolidált mérleg'!G13</f>
        <v>6681000</v>
      </c>
      <c r="D25" s="219">
        <f t="shared" si="3"/>
        <v>6881430</v>
      </c>
      <c r="E25" s="219">
        <f t="shared" si="4"/>
        <v>7156687.2000000002</v>
      </c>
      <c r="F25" s="219">
        <f t="shared" si="5"/>
        <v>7514521.5600000005</v>
      </c>
    </row>
    <row r="26" spans="1:6" s="216" customFormat="1" ht="15.6" x14ac:dyDescent="0.25">
      <c r="A26" s="222" t="s">
        <v>173</v>
      </c>
      <c r="B26" s="218" t="s">
        <v>562</v>
      </c>
      <c r="C26" s="219">
        <f>'Konszolidált mérleg'!G14</f>
        <v>5080000</v>
      </c>
      <c r="D26" s="219">
        <f t="shared" si="3"/>
        <v>5232400</v>
      </c>
      <c r="E26" s="219">
        <f t="shared" si="4"/>
        <v>5441696</v>
      </c>
      <c r="F26" s="219">
        <f t="shared" si="5"/>
        <v>5713780.7999999998</v>
      </c>
    </row>
    <row r="27" spans="1:6" s="216" customFormat="1" ht="15.6" x14ac:dyDescent="0.25">
      <c r="A27" s="222" t="s">
        <v>193</v>
      </c>
      <c r="B27" s="218" t="s">
        <v>563</v>
      </c>
      <c r="C27" s="219">
        <f>'Konszolidált mérleg'!G15</f>
        <v>0</v>
      </c>
      <c r="D27" s="219">
        <f t="shared" si="3"/>
        <v>0</v>
      </c>
      <c r="E27" s="219">
        <f t="shared" si="4"/>
        <v>0</v>
      </c>
      <c r="F27" s="219">
        <f t="shared" si="5"/>
        <v>0</v>
      </c>
    </row>
    <row r="28" spans="1:6" s="216" customFormat="1" ht="15.6" x14ac:dyDescent="0.25">
      <c r="A28" s="244" t="s">
        <v>278</v>
      </c>
      <c r="B28" s="218" t="s">
        <v>565</v>
      </c>
      <c r="C28" s="219">
        <f>'Konszolidált mérleg'!G16</f>
        <v>303398178.59000003</v>
      </c>
      <c r="D28" s="219">
        <f t="shared" si="3"/>
        <v>312500123.94770002</v>
      </c>
      <c r="E28" s="219">
        <f t="shared" si="4"/>
        <v>325000128.90560806</v>
      </c>
      <c r="F28" s="219">
        <f t="shared" si="5"/>
        <v>341250135.35088849</v>
      </c>
    </row>
    <row r="29" spans="1:6" ht="18" thickBot="1" x14ac:dyDescent="0.3">
      <c r="A29" s="245"/>
      <c r="B29" s="246" t="str">
        <f>B16</f>
        <v>Összesen:</v>
      </c>
      <c r="C29" s="225">
        <f>SUM(C20:C28)+1</f>
        <v>926549730.17999995</v>
      </c>
      <c r="D29" s="225">
        <f>SUM(D20:D28)</f>
        <v>954346221.05540001</v>
      </c>
      <c r="E29" s="225">
        <f>SUM(E20:E28)</f>
        <v>992520069.89761615</v>
      </c>
      <c r="F29" s="225">
        <f>SUM(F20:F28)</f>
        <v>1042146073.3924969</v>
      </c>
    </row>
    <row r="30" spans="1:6" s="236" customFormat="1" ht="10.199999999999999" x14ac:dyDescent="0.2">
      <c r="B30" s="237"/>
      <c r="C30" s="238"/>
    </row>
    <row r="31" spans="1:6" x14ac:dyDescent="0.25">
      <c r="D31" s="247">
        <f>D16-D29</f>
        <v>0.42230010032653809</v>
      </c>
      <c r="E31" s="247">
        <f>E16-E29</f>
        <v>-0.12401604652404785</v>
      </c>
      <c r="F31" s="247">
        <f>F16-F29</f>
        <v>0.17700314521789551</v>
      </c>
    </row>
  </sheetData>
  <mergeCells count="4">
    <mergeCell ref="A2:F2"/>
    <mergeCell ref="A3:F3"/>
    <mergeCell ref="B6:F6"/>
    <mergeCell ref="B18:F18"/>
  </mergeCells>
  <pageMargins left="0.7" right="0.7" top="0.75" bottom="0.75" header="0.3" footer="0.3"/>
  <pageSetup paperSize="9" scale="6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D2864-97A5-4FF3-B7E8-D346D8686EAB}">
  <dimension ref="A1:BA322"/>
  <sheetViews>
    <sheetView topLeftCell="AG3" zoomScaleNormal="100" workbookViewId="0">
      <pane ySplit="1" topLeftCell="A22" activePane="bottomLeft" state="frozen"/>
      <selection activeCell="A3" sqref="A3"/>
      <selection pane="bottomLeft" activeCell="E245" sqref="E245"/>
    </sheetView>
  </sheetViews>
  <sheetFormatPr defaultRowHeight="14.4" x14ac:dyDescent="0.3"/>
  <cols>
    <col min="1" max="1" width="6.88671875" customWidth="1"/>
    <col min="2" max="2" width="5.5546875" style="1" customWidth="1"/>
    <col min="3" max="3" width="49.109375" style="2" customWidth="1"/>
    <col min="4" max="16" width="13.6640625" customWidth="1"/>
    <col min="17" max="17" width="12.44140625" customWidth="1"/>
    <col min="18" max="18" width="14.109375" customWidth="1"/>
    <col min="19" max="19" width="18.44140625" customWidth="1"/>
    <col min="20" max="20" width="16.5546875" customWidth="1"/>
    <col min="21" max="21" width="15.109375" customWidth="1"/>
    <col min="22" max="22" width="14.33203125" customWidth="1"/>
    <col min="23" max="23" width="11.109375" customWidth="1"/>
    <col min="24" max="24" width="10.33203125" customWidth="1"/>
    <col min="25" max="25" width="10.33203125" bestFit="1" customWidth="1"/>
    <col min="26" max="27" width="9.109375" customWidth="1"/>
    <col min="28" max="28" width="13.109375" customWidth="1"/>
    <col min="29" max="29" width="10.33203125" customWidth="1"/>
    <col min="30" max="34" width="9.109375" customWidth="1"/>
    <col min="35" max="35" width="11.33203125" bestFit="1" customWidth="1"/>
    <col min="36" max="39" width="9.109375" customWidth="1"/>
    <col min="40" max="40" width="10.33203125" bestFit="1" customWidth="1"/>
    <col min="41" max="41" width="11.33203125" bestFit="1" customWidth="1"/>
    <col min="42" max="45" width="9.109375" customWidth="1"/>
    <col min="46" max="46" width="10.33203125" bestFit="1" customWidth="1"/>
    <col min="47" max="47" width="11.33203125" bestFit="1" customWidth="1"/>
    <col min="52" max="53" width="10.33203125" bestFit="1" customWidth="1"/>
  </cols>
  <sheetData>
    <row r="1" spans="1:53" hidden="1" x14ac:dyDescent="0.3"/>
    <row r="2" spans="1:53" ht="18" hidden="1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>
        <v>0</v>
      </c>
    </row>
    <row r="3" spans="1:53" ht="43.2" x14ac:dyDescent="0.3">
      <c r="D3" s="5" t="s">
        <v>805</v>
      </c>
      <c r="E3" s="5" t="s">
        <v>778</v>
      </c>
      <c r="F3" s="5" t="s">
        <v>540</v>
      </c>
      <c r="G3" s="5" t="s">
        <v>595</v>
      </c>
      <c r="H3" s="5" t="s">
        <v>606</v>
      </c>
      <c r="I3" s="5" t="s">
        <v>588</v>
      </c>
      <c r="J3" s="5">
        <v>102031</v>
      </c>
      <c r="K3" s="5">
        <v>104031</v>
      </c>
      <c r="L3" s="5">
        <v>104037</v>
      </c>
      <c r="M3" s="5">
        <v>104042</v>
      </c>
      <c r="N3" s="5">
        <v>107051</v>
      </c>
      <c r="O3" s="5">
        <v>107052</v>
      </c>
      <c r="P3" s="5"/>
      <c r="Q3" s="6" t="s">
        <v>0</v>
      </c>
    </row>
    <row r="4" spans="1:53" x14ac:dyDescent="0.3">
      <c r="A4" s="7" t="s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/>
      <c r="R4" s="10"/>
      <c r="S4" s="10"/>
      <c r="T4" s="10"/>
      <c r="U4" s="10"/>
      <c r="V4" s="10"/>
      <c r="W4" s="309">
        <v>104042</v>
      </c>
      <c r="X4" s="308"/>
      <c r="Y4" s="308"/>
      <c r="Z4" s="308"/>
      <c r="AA4" s="308"/>
      <c r="AB4" s="308"/>
      <c r="AC4" s="309">
        <v>102031</v>
      </c>
      <c r="AD4" s="308"/>
      <c r="AE4" s="308"/>
      <c r="AF4" s="308"/>
      <c r="AG4" s="308"/>
      <c r="AH4" s="308"/>
      <c r="AI4" s="309">
        <v>104031</v>
      </c>
      <c r="AJ4" s="308"/>
      <c r="AK4" s="308"/>
      <c r="AL4" s="308"/>
      <c r="AM4" s="308"/>
      <c r="AN4" s="308"/>
      <c r="AO4" s="309">
        <v>107052</v>
      </c>
      <c r="AP4" s="308"/>
      <c r="AQ4" s="308"/>
      <c r="AR4" s="308"/>
      <c r="AS4" s="308"/>
      <c r="AT4" s="308"/>
      <c r="AU4" s="309">
        <v>107051</v>
      </c>
      <c r="AV4" s="308"/>
      <c r="AW4" s="308"/>
      <c r="AX4" s="308"/>
      <c r="AY4" s="308"/>
      <c r="AZ4" s="308"/>
    </row>
    <row r="5" spans="1:53" ht="24.9" customHeight="1" x14ac:dyDescent="0.3">
      <c r="A5" s="12" t="s">
        <v>2</v>
      </c>
      <c r="B5" s="13" t="s">
        <v>3</v>
      </c>
      <c r="C5" s="12" t="s">
        <v>4</v>
      </c>
      <c r="D5" s="10"/>
      <c r="E5" s="10"/>
      <c r="F5" s="10"/>
      <c r="G5" s="10">
        <v>4800000</v>
      </c>
      <c r="H5" s="10"/>
      <c r="I5" s="10"/>
      <c r="J5" s="10">
        <f>AC33</f>
        <v>4916738</v>
      </c>
      <c r="K5" s="10">
        <f>AI33</f>
        <v>15607214</v>
      </c>
      <c r="L5" s="10"/>
      <c r="M5" s="10">
        <f>W33</f>
        <v>14236414</v>
      </c>
      <c r="N5" s="10">
        <f>AU33</f>
        <v>21999906</v>
      </c>
      <c r="O5" s="10">
        <f>AO33</f>
        <v>30865849</v>
      </c>
      <c r="P5" s="10"/>
      <c r="Q5" s="14">
        <f>SUM(D5:P5)</f>
        <v>92426121</v>
      </c>
      <c r="R5" s="15"/>
      <c r="S5" s="75" t="s">
        <v>535</v>
      </c>
      <c r="T5" s="75" t="s">
        <v>536</v>
      </c>
      <c r="U5" s="75" t="s">
        <v>537</v>
      </c>
      <c r="V5" s="75" t="s">
        <v>538</v>
      </c>
      <c r="W5" s="75" t="s">
        <v>2</v>
      </c>
      <c r="X5" s="75" t="s">
        <v>17</v>
      </c>
      <c r="Y5" s="75" t="s">
        <v>20</v>
      </c>
      <c r="Z5" s="75" t="s">
        <v>26</v>
      </c>
      <c r="AA5" s="75" t="s">
        <v>539</v>
      </c>
      <c r="AB5" s="75" t="s">
        <v>45</v>
      </c>
      <c r="AC5" s="75" t="s">
        <v>2</v>
      </c>
      <c r="AD5" s="75" t="s">
        <v>17</v>
      </c>
      <c r="AE5" s="75" t="s">
        <v>20</v>
      </c>
      <c r="AF5" s="75" t="s">
        <v>26</v>
      </c>
      <c r="AG5" s="75" t="s">
        <v>539</v>
      </c>
      <c r="AH5" s="75" t="s">
        <v>45</v>
      </c>
      <c r="AI5" s="75" t="s">
        <v>2</v>
      </c>
      <c r="AJ5" s="75" t="s">
        <v>17</v>
      </c>
      <c r="AK5" s="75" t="s">
        <v>20</v>
      </c>
      <c r="AL5" s="75" t="s">
        <v>26</v>
      </c>
      <c r="AM5" s="75" t="s">
        <v>539</v>
      </c>
      <c r="AN5" s="75" t="s">
        <v>45</v>
      </c>
      <c r="AO5" s="75" t="s">
        <v>2</v>
      </c>
      <c r="AP5" s="75" t="s">
        <v>17</v>
      </c>
      <c r="AQ5" s="75" t="s">
        <v>20</v>
      </c>
      <c r="AR5" s="75" t="s">
        <v>26</v>
      </c>
      <c r="AS5" s="75" t="s">
        <v>539</v>
      </c>
      <c r="AT5" s="75" t="s">
        <v>45</v>
      </c>
      <c r="AU5" s="75" t="s">
        <v>2</v>
      </c>
      <c r="AV5" s="75" t="s">
        <v>17</v>
      </c>
      <c r="AW5" s="75" t="s">
        <v>20</v>
      </c>
      <c r="AX5" s="75" t="s">
        <v>26</v>
      </c>
      <c r="AY5" s="75" t="s">
        <v>539</v>
      </c>
      <c r="AZ5" s="75" t="s">
        <v>45</v>
      </c>
    </row>
    <row r="6" spans="1:53" ht="24.9" customHeight="1" x14ac:dyDescent="0.3">
      <c r="A6" s="12" t="s">
        <v>5</v>
      </c>
      <c r="B6" s="13" t="s">
        <v>6</v>
      </c>
      <c r="C6" s="12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>
        <f t="shared" ref="Q6:Q69" si="0">SUM(D6:P6)</f>
        <v>0</v>
      </c>
      <c r="R6" s="15"/>
      <c r="S6" s="75" t="s">
        <v>781</v>
      </c>
      <c r="T6" s="75">
        <v>403400</v>
      </c>
      <c r="U6" s="75">
        <v>500000</v>
      </c>
      <c r="V6" s="75">
        <f>SUM(T6+(U6*11))</f>
        <v>5903400</v>
      </c>
      <c r="W6" s="305">
        <v>5903400</v>
      </c>
      <c r="X6" s="75"/>
      <c r="Y6" s="75"/>
      <c r="Z6" s="75"/>
      <c r="AA6" s="75"/>
      <c r="AB6" s="75">
        <f>SUM(T6*15%)+(U6*11*13%)+(Y6*28%)+(X6*13%)</f>
        <v>775510</v>
      </c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290">
        <f>V6-W6-AC6-AI6-AO6-AU6</f>
        <v>0</v>
      </c>
    </row>
    <row r="7" spans="1:53" ht="24.9" customHeight="1" x14ac:dyDescent="0.3">
      <c r="A7" s="12" t="s">
        <v>8</v>
      </c>
      <c r="B7" s="13" t="s">
        <v>9</v>
      </c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4">
        <f t="shared" si="0"/>
        <v>0</v>
      </c>
      <c r="R7" s="15"/>
      <c r="S7" s="75" t="s">
        <v>782</v>
      </c>
      <c r="T7" s="75">
        <v>385100</v>
      </c>
      <c r="U7" s="75">
        <v>403400</v>
      </c>
      <c r="V7" s="75">
        <f t="shared" ref="V7:V30" si="1">SUM(T7+(U7*11))</f>
        <v>4822500</v>
      </c>
      <c r="W7" s="305">
        <v>4822500</v>
      </c>
      <c r="X7" s="75"/>
      <c r="Y7" s="75"/>
      <c r="Z7" s="75"/>
      <c r="AA7" s="75"/>
      <c r="AB7" s="75">
        <f t="shared" ref="AB7:AB20" si="2">SUM(T7*15%)+(U7*11*13%)+(Y7*28%)+(X7*13%)</f>
        <v>634627</v>
      </c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290">
        <f t="shared" ref="BA7:BA33" si="3">V7-W7-AC7-AI7-AO7-AU7</f>
        <v>0</v>
      </c>
    </row>
    <row r="8" spans="1:53" ht="24.9" customHeight="1" x14ac:dyDescent="0.3">
      <c r="A8" s="12" t="s">
        <v>11</v>
      </c>
      <c r="B8" s="13" t="s">
        <v>12</v>
      </c>
      <c r="C8" s="16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4">
        <f t="shared" si="0"/>
        <v>0</v>
      </c>
      <c r="R8" s="17"/>
      <c r="S8" s="76" t="s">
        <v>783</v>
      </c>
      <c r="T8" s="75">
        <v>186738</v>
      </c>
      <c r="U8" s="75">
        <v>430000</v>
      </c>
      <c r="V8" s="75">
        <f t="shared" si="1"/>
        <v>4916738</v>
      </c>
      <c r="W8" s="75"/>
      <c r="X8" s="75"/>
      <c r="Y8" s="75"/>
      <c r="Z8" s="75"/>
      <c r="AA8" s="75"/>
      <c r="AB8" s="75"/>
      <c r="AC8" s="305">
        <v>4916738</v>
      </c>
      <c r="AD8" s="75"/>
      <c r="AE8" s="75"/>
      <c r="AF8" s="75"/>
      <c r="AG8" s="75"/>
      <c r="AH8" s="75">
        <f t="shared" ref="AH8" si="4">SUM(T8*15%)+(U8*11*13%)+(AE8*28%)+(AD8*13%)</f>
        <v>642910.69999999995</v>
      </c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290">
        <f t="shared" si="3"/>
        <v>0</v>
      </c>
    </row>
    <row r="9" spans="1:53" ht="24.9" customHeight="1" x14ac:dyDescent="0.3">
      <c r="A9" s="12" t="s">
        <v>14</v>
      </c>
      <c r="B9" s="13" t="s">
        <v>15</v>
      </c>
      <c r="C9" s="16" t="s">
        <v>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4">
        <f t="shared" si="0"/>
        <v>0</v>
      </c>
      <c r="R9" s="17"/>
      <c r="S9" s="76" t="s">
        <v>784</v>
      </c>
      <c r="T9" s="75">
        <v>263390</v>
      </c>
      <c r="U9" s="75">
        <v>287000</v>
      </c>
      <c r="V9" s="75">
        <f t="shared" si="1"/>
        <v>3420390</v>
      </c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305">
        <v>3420390</v>
      </c>
      <c r="AJ9" s="75"/>
      <c r="AK9" s="75"/>
      <c r="AL9" s="75"/>
      <c r="AM9" s="75"/>
      <c r="AN9" s="75">
        <f t="shared" ref="AN9:AN12" si="5">SUM(T9*15%)+(U9*11*13%)+(AK9*28%)+(AJ9*13%)</f>
        <v>449918.5</v>
      </c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290">
        <f t="shared" si="3"/>
        <v>0</v>
      </c>
    </row>
    <row r="10" spans="1:53" ht="24.9" customHeight="1" x14ac:dyDescent="0.3">
      <c r="A10" s="12" t="s">
        <v>17</v>
      </c>
      <c r="B10" s="13" t="s">
        <v>18</v>
      </c>
      <c r="C10" s="16" t="s">
        <v>19</v>
      </c>
      <c r="D10" s="10">
        <f>X18</f>
        <v>0</v>
      </c>
      <c r="E10" s="10"/>
      <c r="F10" s="10"/>
      <c r="G10" s="10"/>
      <c r="H10" s="10"/>
      <c r="I10" s="10"/>
      <c r="J10" s="10"/>
      <c r="K10" s="10">
        <v>2800000</v>
      </c>
      <c r="L10" s="10"/>
      <c r="M10" s="10"/>
      <c r="N10" s="10"/>
      <c r="O10" s="10"/>
      <c r="P10" s="10"/>
      <c r="Q10" s="14">
        <f t="shared" si="0"/>
        <v>2800000</v>
      </c>
      <c r="R10" s="17"/>
      <c r="S10" s="76" t="s">
        <v>785</v>
      </c>
      <c r="T10" s="75">
        <v>244200</v>
      </c>
      <c r="U10" s="75">
        <v>334040</v>
      </c>
      <c r="V10" s="75">
        <f t="shared" si="1"/>
        <v>3918640</v>
      </c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305">
        <v>3918640</v>
      </c>
      <c r="AJ10" s="75"/>
      <c r="AK10" s="75"/>
      <c r="AL10" s="75"/>
      <c r="AM10" s="75"/>
      <c r="AN10" s="75">
        <f t="shared" si="5"/>
        <v>514307.2</v>
      </c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290">
        <f t="shared" si="3"/>
        <v>0</v>
      </c>
    </row>
    <row r="11" spans="1:53" ht="24.9" customHeight="1" x14ac:dyDescent="0.3">
      <c r="A11" s="12" t="s">
        <v>20</v>
      </c>
      <c r="B11" s="13" t="s">
        <v>21</v>
      </c>
      <c r="C11" s="16" t="s">
        <v>22</v>
      </c>
      <c r="D11" s="10">
        <f>Y18</f>
        <v>0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>
        <f t="shared" si="0"/>
        <v>0</v>
      </c>
      <c r="R11" s="17"/>
      <c r="S11" s="76" t="s">
        <v>786</v>
      </c>
      <c r="T11" s="75">
        <v>240170</v>
      </c>
      <c r="U11" s="75">
        <v>330824</v>
      </c>
      <c r="V11" s="75">
        <f t="shared" si="1"/>
        <v>3879234</v>
      </c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305">
        <v>3879234</v>
      </c>
      <c r="AJ11" s="75"/>
      <c r="AK11" s="75"/>
      <c r="AL11" s="75"/>
      <c r="AM11" s="75"/>
      <c r="AN11" s="75">
        <f t="shared" si="5"/>
        <v>509103.82</v>
      </c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290">
        <f t="shared" si="3"/>
        <v>0</v>
      </c>
    </row>
    <row r="12" spans="1:53" ht="24.9" customHeight="1" x14ac:dyDescent="0.3">
      <c r="A12" s="12" t="s">
        <v>23</v>
      </c>
      <c r="B12" s="13" t="s">
        <v>24</v>
      </c>
      <c r="C12" s="16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4">
        <f t="shared" si="0"/>
        <v>0</v>
      </c>
      <c r="R12" s="17"/>
      <c r="S12" s="76" t="s">
        <v>787</v>
      </c>
      <c r="T12" s="75">
        <v>363390</v>
      </c>
      <c r="U12" s="75">
        <v>365960</v>
      </c>
      <c r="V12" s="75">
        <f t="shared" si="1"/>
        <v>4388950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305">
        <v>4388950</v>
      </c>
      <c r="AJ12" s="75"/>
      <c r="AK12" s="75"/>
      <c r="AL12" s="75"/>
      <c r="AM12" s="75"/>
      <c r="AN12" s="75">
        <f t="shared" si="5"/>
        <v>577831.30000000005</v>
      </c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290">
        <f t="shared" si="3"/>
        <v>0</v>
      </c>
    </row>
    <row r="13" spans="1:53" ht="24.9" customHeight="1" x14ac:dyDescent="0.3">
      <c r="A13" s="12" t="s">
        <v>26</v>
      </c>
      <c r="B13" s="13" t="s">
        <v>27</v>
      </c>
      <c r="C13" s="16" t="s">
        <v>28</v>
      </c>
      <c r="D13" s="10">
        <f>Z18</f>
        <v>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4">
        <f t="shared" si="0"/>
        <v>0</v>
      </c>
      <c r="R13" s="17"/>
      <c r="S13" s="76" t="s">
        <v>788</v>
      </c>
      <c r="T13" s="75">
        <v>248671</v>
      </c>
      <c r="U13" s="75">
        <v>303000</v>
      </c>
      <c r="V13" s="75">
        <f t="shared" si="1"/>
        <v>3581671</v>
      </c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305">
        <v>3581671</v>
      </c>
      <c r="AP13" s="75"/>
      <c r="AQ13" s="75"/>
      <c r="AR13" s="75"/>
      <c r="AS13" s="75"/>
      <c r="AT13" s="75">
        <f t="shared" ref="AT13:AT22" si="6">SUM(T13*15%)+(U13*11*13%)+(AQ13*28%)+(AP13*13%)</f>
        <v>470590.65</v>
      </c>
      <c r="AU13" s="75"/>
      <c r="AV13" s="75"/>
      <c r="AW13" s="75"/>
      <c r="AX13" s="75"/>
      <c r="AY13" s="75"/>
      <c r="AZ13" s="75"/>
      <c r="BA13" s="290">
        <f t="shared" si="3"/>
        <v>0</v>
      </c>
    </row>
    <row r="14" spans="1:53" ht="24.9" customHeight="1" x14ac:dyDescent="0.3">
      <c r="A14" s="12" t="s">
        <v>29</v>
      </c>
      <c r="B14" s="18">
        <v>10</v>
      </c>
      <c r="C14" s="16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4">
        <f t="shared" si="0"/>
        <v>0</v>
      </c>
      <c r="R14" s="17"/>
      <c r="S14" s="76" t="s">
        <v>789</v>
      </c>
      <c r="T14" s="76">
        <v>264525</v>
      </c>
      <c r="U14" s="76">
        <v>318000</v>
      </c>
      <c r="V14" s="75">
        <f t="shared" si="1"/>
        <v>3762525</v>
      </c>
      <c r="W14" s="76"/>
      <c r="X14" s="76"/>
      <c r="Y14" s="76"/>
      <c r="Z14" s="76"/>
      <c r="AA14" s="76"/>
      <c r="AB14" s="75"/>
      <c r="AC14" s="76"/>
      <c r="AD14" s="76"/>
      <c r="AE14" s="76"/>
      <c r="AF14" s="76"/>
      <c r="AG14" s="76"/>
      <c r="AH14" s="75"/>
      <c r="AI14" s="76"/>
      <c r="AJ14" s="76"/>
      <c r="AK14" s="76"/>
      <c r="AL14" s="76"/>
      <c r="AM14" s="76"/>
      <c r="AN14" s="75"/>
      <c r="AO14" s="306">
        <v>3762525</v>
      </c>
      <c r="AP14" s="76"/>
      <c r="AQ14" s="76"/>
      <c r="AR14" s="76"/>
      <c r="AS14" s="76"/>
      <c r="AT14" s="75">
        <f t="shared" si="6"/>
        <v>494418.75</v>
      </c>
      <c r="AU14" s="76"/>
      <c r="AV14" s="76"/>
      <c r="AW14" s="76"/>
      <c r="AX14" s="76"/>
      <c r="AY14" s="76"/>
      <c r="AZ14" s="75"/>
      <c r="BA14" s="290">
        <f t="shared" si="3"/>
        <v>0</v>
      </c>
    </row>
    <row r="15" spans="1:53" ht="24.9" customHeight="1" x14ac:dyDescent="0.3">
      <c r="A15" s="12" t="s">
        <v>31</v>
      </c>
      <c r="B15" s="18">
        <v>11</v>
      </c>
      <c r="C15" s="16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4">
        <f t="shared" si="0"/>
        <v>0</v>
      </c>
      <c r="R15" s="17"/>
      <c r="S15" s="76" t="s">
        <v>790</v>
      </c>
      <c r="T15" s="76">
        <v>245738</v>
      </c>
      <c r="U15" s="76">
        <v>295000</v>
      </c>
      <c r="V15" s="75">
        <f t="shared" si="1"/>
        <v>3490738</v>
      </c>
      <c r="W15" s="76"/>
      <c r="X15" s="76"/>
      <c r="Y15" s="76"/>
      <c r="Z15" s="76"/>
      <c r="AA15" s="76"/>
      <c r="AB15" s="75"/>
      <c r="AC15" s="76"/>
      <c r="AD15" s="76"/>
      <c r="AE15" s="76"/>
      <c r="AF15" s="76"/>
      <c r="AG15" s="76"/>
      <c r="AH15" s="75"/>
      <c r="AI15" s="76"/>
      <c r="AJ15" s="76"/>
      <c r="AK15" s="76"/>
      <c r="AL15" s="76"/>
      <c r="AM15" s="76"/>
      <c r="AN15" s="75"/>
      <c r="AO15" s="306">
        <v>3490738</v>
      </c>
      <c r="AP15" s="76"/>
      <c r="AQ15" s="76"/>
      <c r="AR15" s="76"/>
      <c r="AS15" s="76"/>
      <c r="AT15" s="75">
        <f t="shared" si="6"/>
        <v>458710.7</v>
      </c>
      <c r="AU15" s="76"/>
      <c r="AV15" s="76"/>
      <c r="AW15" s="76"/>
      <c r="AX15" s="76"/>
      <c r="AY15" s="76"/>
      <c r="AZ15" s="75"/>
      <c r="BA15" s="290">
        <f t="shared" si="3"/>
        <v>0</v>
      </c>
    </row>
    <row r="16" spans="1:53" ht="24.9" customHeight="1" x14ac:dyDescent="0.3">
      <c r="A16" s="12" t="s">
        <v>33</v>
      </c>
      <c r="B16" s="18">
        <v>12</v>
      </c>
      <c r="C16" s="16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4">
        <f t="shared" si="0"/>
        <v>0</v>
      </c>
      <c r="R16" s="17"/>
      <c r="S16" s="76" t="s">
        <v>791</v>
      </c>
      <c r="T16" s="76">
        <v>239022</v>
      </c>
      <c r="U16" s="76">
        <v>287000</v>
      </c>
      <c r="V16" s="75">
        <f t="shared" si="1"/>
        <v>3396022</v>
      </c>
      <c r="W16" s="76"/>
      <c r="X16" s="76"/>
      <c r="Y16" s="76"/>
      <c r="Z16" s="76"/>
      <c r="AA16" s="76"/>
      <c r="AB16" s="75"/>
      <c r="AC16" s="76"/>
      <c r="AD16" s="76"/>
      <c r="AE16" s="76"/>
      <c r="AF16" s="76"/>
      <c r="AG16" s="76"/>
      <c r="AH16" s="75"/>
      <c r="AI16" s="76"/>
      <c r="AJ16" s="76"/>
      <c r="AK16" s="76"/>
      <c r="AL16" s="76"/>
      <c r="AM16" s="76"/>
      <c r="AN16" s="75"/>
      <c r="AO16" s="306">
        <v>3396022</v>
      </c>
      <c r="AP16" s="76"/>
      <c r="AQ16" s="76"/>
      <c r="AR16" s="76"/>
      <c r="AS16" s="76"/>
      <c r="AT16" s="75">
        <f t="shared" si="6"/>
        <v>446263.3</v>
      </c>
      <c r="AU16" s="76"/>
      <c r="AV16" s="76"/>
      <c r="AW16" s="76"/>
      <c r="AX16" s="76"/>
      <c r="AY16" s="76"/>
      <c r="AZ16" s="75"/>
      <c r="BA16" s="290">
        <f t="shared" si="3"/>
        <v>0</v>
      </c>
    </row>
    <row r="17" spans="1:53" ht="24.9" customHeight="1" x14ac:dyDescent="0.3">
      <c r="A17" s="12" t="s">
        <v>35</v>
      </c>
      <c r="B17" s="18">
        <v>13</v>
      </c>
      <c r="C17" s="16" t="s">
        <v>36</v>
      </c>
      <c r="D17" s="10">
        <f>AA18</f>
        <v>0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4">
        <f t="shared" si="0"/>
        <v>0</v>
      </c>
      <c r="R17" s="17"/>
      <c r="S17" s="75" t="s">
        <v>792</v>
      </c>
      <c r="T17" s="75">
        <v>245738</v>
      </c>
      <c r="U17" s="75">
        <v>295000</v>
      </c>
      <c r="V17" s="75">
        <f t="shared" si="1"/>
        <v>3490738</v>
      </c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305">
        <v>3490738</v>
      </c>
      <c r="AP17" s="75"/>
      <c r="AQ17" s="75"/>
      <c r="AR17" s="75"/>
      <c r="AS17" s="75"/>
      <c r="AT17" s="75">
        <f t="shared" si="6"/>
        <v>458710.7</v>
      </c>
      <c r="AU17" s="75"/>
      <c r="AV17" s="75"/>
      <c r="AW17" s="75"/>
      <c r="AX17" s="75"/>
      <c r="AY17" s="75"/>
      <c r="AZ17" s="75"/>
      <c r="BA17" s="290">
        <f t="shared" si="3"/>
        <v>0</v>
      </c>
    </row>
    <row r="18" spans="1:53" ht="24.9" customHeight="1" x14ac:dyDescent="0.3">
      <c r="A18" s="19" t="s">
        <v>37</v>
      </c>
      <c r="B18" s="20">
        <v>14</v>
      </c>
      <c r="C18" s="21" t="s">
        <v>38</v>
      </c>
      <c r="D18" s="22">
        <f>SUM(D5:D17)</f>
        <v>0</v>
      </c>
      <c r="E18" s="22">
        <f t="shared" ref="E18:P18" si="7">SUM(E5:E17)</f>
        <v>0</v>
      </c>
      <c r="F18" s="22">
        <f t="shared" si="7"/>
        <v>0</v>
      </c>
      <c r="G18" s="22">
        <f t="shared" si="7"/>
        <v>4800000</v>
      </c>
      <c r="H18" s="22">
        <f t="shared" si="7"/>
        <v>0</v>
      </c>
      <c r="I18" s="22">
        <f t="shared" si="7"/>
        <v>0</v>
      </c>
      <c r="J18" s="22">
        <f t="shared" si="7"/>
        <v>4916738</v>
      </c>
      <c r="K18" s="22">
        <f t="shared" si="7"/>
        <v>18407214</v>
      </c>
      <c r="L18" s="22">
        <f t="shared" si="7"/>
        <v>0</v>
      </c>
      <c r="M18" s="22">
        <f t="shared" si="7"/>
        <v>14236414</v>
      </c>
      <c r="N18" s="22">
        <f t="shared" si="7"/>
        <v>21999906</v>
      </c>
      <c r="O18" s="22">
        <f t="shared" si="7"/>
        <v>30865849</v>
      </c>
      <c r="P18" s="22">
        <f t="shared" si="7"/>
        <v>0</v>
      </c>
      <c r="Q18" s="14">
        <f t="shared" si="0"/>
        <v>95226121</v>
      </c>
      <c r="R18" s="17"/>
      <c r="S18" s="76" t="s">
        <v>793</v>
      </c>
      <c r="T18" s="76">
        <v>180001</v>
      </c>
      <c r="U18" s="76">
        <v>289000</v>
      </c>
      <c r="V18" s="75">
        <f t="shared" si="1"/>
        <v>3359001</v>
      </c>
      <c r="W18" s="76"/>
      <c r="X18" s="76"/>
      <c r="Y18" s="76"/>
      <c r="Z18" s="76"/>
      <c r="AA18" s="76"/>
      <c r="AB18" s="75"/>
      <c r="AC18" s="76"/>
      <c r="AD18" s="76"/>
      <c r="AE18" s="76"/>
      <c r="AF18" s="76"/>
      <c r="AG18" s="76"/>
      <c r="AH18" s="75"/>
      <c r="AI18" s="76"/>
      <c r="AJ18" s="76"/>
      <c r="AK18" s="76"/>
      <c r="AL18" s="76"/>
      <c r="AM18" s="76"/>
      <c r="AN18" s="75"/>
      <c r="AO18" s="306">
        <v>3359001</v>
      </c>
      <c r="AP18" s="76"/>
      <c r="AQ18" s="76"/>
      <c r="AR18" s="76"/>
      <c r="AS18" s="76"/>
      <c r="AT18" s="75">
        <f t="shared" si="6"/>
        <v>440270.15</v>
      </c>
      <c r="AU18" s="76"/>
      <c r="AV18" s="76"/>
      <c r="AW18" s="76"/>
      <c r="AX18" s="76"/>
      <c r="AY18" s="76"/>
      <c r="AZ18" s="75"/>
      <c r="BA18" s="290">
        <f t="shared" si="3"/>
        <v>0</v>
      </c>
    </row>
    <row r="19" spans="1:53" ht="24.9" customHeight="1" x14ac:dyDescent="0.3">
      <c r="A19" s="12" t="s">
        <v>39</v>
      </c>
      <c r="B19" s="18">
        <v>17</v>
      </c>
      <c r="C19" s="16" t="s">
        <v>40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4">
        <f t="shared" si="0"/>
        <v>0</v>
      </c>
      <c r="R19" s="17"/>
      <c r="S19" s="76" t="s">
        <v>794</v>
      </c>
      <c r="T19" s="76">
        <v>237654</v>
      </c>
      <c r="U19" s="76">
        <v>286000</v>
      </c>
      <c r="V19" s="75">
        <f t="shared" si="1"/>
        <v>3383654</v>
      </c>
      <c r="W19" s="76"/>
      <c r="X19" s="76"/>
      <c r="Y19" s="76"/>
      <c r="Z19" s="76"/>
      <c r="AA19" s="76"/>
      <c r="AB19" s="75"/>
      <c r="AC19" s="76"/>
      <c r="AD19" s="76"/>
      <c r="AE19" s="76"/>
      <c r="AF19" s="76"/>
      <c r="AG19" s="76"/>
      <c r="AH19" s="75"/>
      <c r="AI19" s="76"/>
      <c r="AJ19" s="76"/>
      <c r="AK19" s="76"/>
      <c r="AL19" s="76"/>
      <c r="AM19" s="76"/>
      <c r="AN19" s="75"/>
      <c r="AO19" s="306">
        <v>3383654</v>
      </c>
      <c r="AP19" s="76"/>
      <c r="AQ19" s="76"/>
      <c r="AR19" s="76"/>
      <c r="AS19" s="76"/>
      <c r="AT19" s="75">
        <f t="shared" si="6"/>
        <v>444628.1</v>
      </c>
      <c r="AU19" s="76"/>
      <c r="AV19" s="76"/>
      <c r="AW19" s="76"/>
      <c r="AX19" s="76"/>
      <c r="AY19" s="76"/>
      <c r="AZ19" s="75"/>
      <c r="BA19" s="290">
        <f t="shared" si="3"/>
        <v>0</v>
      </c>
    </row>
    <row r="20" spans="1:53" ht="24.9" customHeight="1" x14ac:dyDescent="0.3">
      <c r="A20" s="19" t="s">
        <v>41</v>
      </c>
      <c r="B20" s="20">
        <v>18</v>
      </c>
      <c r="C20" s="21" t="s">
        <v>42</v>
      </c>
      <c r="D20" s="22">
        <f t="shared" ref="D20:P20" si="8">SUM(D19:D19)</f>
        <v>0</v>
      </c>
      <c r="E20" s="22">
        <f t="shared" si="8"/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  <c r="O20" s="22">
        <f t="shared" si="8"/>
        <v>0</v>
      </c>
      <c r="P20" s="22">
        <f t="shared" si="8"/>
        <v>0</v>
      </c>
      <c r="Q20" s="14">
        <f t="shared" si="0"/>
        <v>0</v>
      </c>
      <c r="R20" s="17"/>
      <c r="S20" s="76" t="s">
        <v>795</v>
      </c>
      <c r="T20" s="76">
        <v>243514</v>
      </c>
      <c r="U20" s="76">
        <v>297000</v>
      </c>
      <c r="V20" s="75">
        <f t="shared" si="1"/>
        <v>3510514</v>
      </c>
      <c r="W20" s="306">
        <v>3510514</v>
      </c>
      <c r="X20" s="76"/>
      <c r="Y20" s="76"/>
      <c r="Z20" s="76"/>
      <c r="AA20" s="76"/>
      <c r="AB20" s="75">
        <f t="shared" si="2"/>
        <v>461237.1</v>
      </c>
      <c r="AC20" s="76"/>
      <c r="AD20" s="76"/>
      <c r="AE20" s="76"/>
      <c r="AF20" s="76"/>
      <c r="AG20" s="76"/>
      <c r="AH20" s="75"/>
      <c r="AI20" s="76"/>
      <c r="AJ20" s="76"/>
      <c r="AK20" s="76"/>
      <c r="AL20" s="76"/>
      <c r="AM20" s="76"/>
      <c r="AN20" s="75"/>
      <c r="AO20" s="76"/>
      <c r="AP20" s="76"/>
      <c r="AQ20" s="76"/>
      <c r="AR20" s="76"/>
      <c r="AS20" s="76"/>
      <c r="AT20" s="75"/>
      <c r="AU20" s="76"/>
      <c r="AV20" s="76"/>
      <c r="AW20" s="76"/>
      <c r="AX20" s="76"/>
      <c r="AY20" s="76"/>
      <c r="AZ20" s="75"/>
      <c r="BA20" s="290">
        <f t="shared" si="3"/>
        <v>0</v>
      </c>
    </row>
    <row r="21" spans="1:53" ht="24.9" customHeight="1" x14ac:dyDescent="0.3">
      <c r="A21" s="23" t="s">
        <v>43</v>
      </c>
      <c r="B21" s="24">
        <v>19</v>
      </c>
      <c r="C21" s="25" t="s">
        <v>44</v>
      </c>
      <c r="D21" s="26">
        <f>D18+D20</f>
        <v>0</v>
      </c>
      <c r="E21" s="26">
        <f>E18+E20</f>
        <v>0</v>
      </c>
      <c r="F21" s="26"/>
      <c r="G21" s="26">
        <f t="shared" ref="G21:P21" si="9">G18+G20</f>
        <v>4800000</v>
      </c>
      <c r="H21" s="26">
        <f t="shared" si="9"/>
        <v>0</v>
      </c>
      <c r="I21" s="26">
        <f t="shared" si="9"/>
        <v>0</v>
      </c>
      <c r="J21" s="26">
        <f t="shared" si="9"/>
        <v>4916738</v>
      </c>
      <c r="K21" s="26">
        <f t="shared" si="9"/>
        <v>18407214</v>
      </c>
      <c r="L21" s="26">
        <f t="shared" si="9"/>
        <v>0</v>
      </c>
      <c r="M21" s="26">
        <f t="shared" si="9"/>
        <v>14236414</v>
      </c>
      <c r="N21" s="26">
        <f t="shared" si="9"/>
        <v>21999906</v>
      </c>
      <c r="O21" s="26">
        <f t="shared" si="9"/>
        <v>30865849</v>
      </c>
      <c r="P21" s="26">
        <f t="shared" si="9"/>
        <v>0</v>
      </c>
      <c r="Q21" s="26">
        <f t="shared" si="0"/>
        <v>95226121</v>
      </c>
      <c r="R21" s="15"/>
      <c r="S21" s="76" t="s">
        <v>796</v>
      </c>
      <c r="T21" s="303">
        <v>109500</v>
      </c>
      <c r="U21" s="76">
        <v>286000</v>
      </c>
      <c r="V21" s="75">
        <f t="shared" si="1"/>
        <v>3255500</v>
      </c>
      <c r="W21" s="76"/>
      <c r="X21" s="76"/>
      <c r="Y21" s="76"/>
      <c r="Z21" s="76"/>
      <c r="AA21" s="76"/>
      <c r="AB21" s="75"/>
      <c r="AC21" s="76"/>
      <c r="AD21" s="76"/>
      <c r="AE21" s="76"/>
      <c r="AF21" s="76"/>
      <c r="AG21" s="76"/>
      <c r="AH21" s="75"/>
      <c r="AI21" s="76"/>
      <c r="AJ21" s="76"/>
      <c r="AK21" s="76"/>
      <c r="AL21" s="76"/>
      <c r="AM21" s="76"/>
      <c r="AN21" s="75"/>
      <c r="AO21" s="306">
        <v>3255500</v>
      </c>
      <c r="AP21" s="76"/>
      <c r="AQ21" s="76"/>
      <c r="AR21" s="76"/>
      <c r="AS21" s="76"/>
      <c r="AT21" s="75">
        <f t="shared" si="6"/>
        <v>425405</v>
      </c>
      <c r="AU21" s="76"/>
      <c r="AV21" s="76"/>
      <c r="AW21" s="76"/>
      <c r="AX21" s="76"/>
      <c r="AY21" s="76"/>
      <c r="AZ21" s="75"/>
      <c r="BA21" s="290">
        <f t="shared" si="3"/>
        <v>0</v>
      </c>
    </row>
    <row r="22" spans="1:53" ht="24.9" customHeight="1" x14ac:dyDescent="0.3">
      <c r="A22" s="23" t="s">
        <v>45</v>
      </c>
      <c r="B22" s="24">
        <v>20</v>
      </c>
      <c r="C22" s="25" t="s">
        <v>46</v>
      </c>
      <c r="D22" s="26"/>
      <c r="E22" s="26"/>
      <c r="F22" s="26"/>
      <c r="G22" s="26">
        <v>624000</v>
      </c>
      <c r="H22" s="26"/>
      <c r="I22" s="26"/>
      <c r="J22" s="26">
        <f>AH33</f>
        <v>642910.69999999995</v>
      </c>
      <c r="K22" s="26">
        <f>AN33</f>
        <v>2051160.82</v>
      </c>
      <c r="L22" s="26"/>
      <c r="M22" s="26">
        <f>AB33</f>
        <v>1871374.1</v>
      </c>
      <c r="N22" s="26">
        <f>AZ33</f>
        <v>2893513.9</v>
      </c>
      <c r="O22" s="26">
        <f>AT33</f>
        <v>4047977.35</v>
      </c>
      <c r="P22" s="26"/>
      <c r="Q22" s="26">
        <f t="shared" si="0"/>
        <v>12130936.869999999</v>
      </c>
      <c r="R22" s="17"/>
      <c r="S22" s="76" t="s">
        <v>804</v>
      </c>
      <c r="T22" s="303"/>
      <c r="U22" s="76">
        <v>286000</v>
      </c>
      <c r="V22" s="75">
        <f t="shared" si="1"/>
        <v>3146000</v>
      </c>
      <c r="W22" s="76"/>
      <c r="X22" s="76"/>
      <c r="Y22" s="76"/>
      <c r="Z22" s="76"/>
      <c r="AA22" s="76"/>
      <c r="AB22" s="75"/>
      <c r="AC22" s="76"/>
      <c r="AD22" s="76"/>
      <c r="AE22" s="76"/>
      <c r="AF22" s="76"/>
      <c r="AG22" s="76"/>
      <c r="AH22" s="75"/>
      <c r="AI22" s="76"/>
      <c r="AJ22" s="76"/>
      <c r="AK22" s="76"/>
      <c r="AL22" s="76"/>
      <c r="AM22" s="76"/>
      <c r="AN22" s="75"/>
      <c r="AO22" s="306">
        <v>3146000</v>
      </c>
      <c r="AP22" s="76"/>
      <c r="AQ22" s="76"/>
      <c r="AR22" s="76"/>
      <c r="AS22" s="76"/>
      <c r="AT22" s="75">
        <f t="shared" si="6"/>
        <v>408980</v>
      </c>
      <c r="AU22" s="76"/>
      <c r="AV22" s="76"/>
      <c r="AW22" s="76"/>
      <c r="AX22" s="76"/>
      <c r="AY22" s="76"/>
      <c r="AZ22" s="75"/>
      <c r="BA22" s="290">
        <f t="shared" si="3"/>
        <v>0</v>
      </c>
    </row>
    <row r="23" spans="1:53" ht="24.9" customHeight="1" x14ac:dyDescent="0.3">
      <c r="A23" s="28" t="s">
        <v>47</v>
      </c>
      <c r="B23" s="18">
        <v>21</v>
      </c>
      <c r="C23" s="16" t="s">
        <v>48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4">
        <f t="shared" si="0"/>
        <v>0</v>
      </c>
      <c r="R23" s="27"/>
      <c r="S23" s="76" t="s">
        <v>797</v>
      </c>
      <c r="T23" s="76">
        <v>358400</v>
      </c>
      <c r="U23" s="76">
        <v>358400</v>
      </c>
      <c r="V23" s="75">
        <f t="shared" si="1"/>
        <v>4300800</v>
      </c>
      <c r="W23" s="76"/>
      <c r="X23" s="76"/>
      <c r="Y23" s="76"/>
      <c r="Z23" s="76"/>
      <c r="AA23" s="76"/>
      <c r="AB23" s="75"/>
      <c r="AC23" s="76"/>
      <c r="AD23" s="76"/>
      <c r="AE23" s="76"/>
      <c r="AF23" s="76"/>
      <c r="AG23" s="76"/>
      <c r="AH23" s="75"/>
      <c r="AI23" s="76"/>
      <c r="AJ23" s="76"/>
      <c r="AK23" s="76"/>
      <c r="AL23" s="76"/>
      <c r="AM23" s="76"/>
      <c r="AN23" s="75"/>
      <c r="AO23" s="76"/>
      <c r="AP23" s="76"/>
      <c r="AQ23" s="76"/>
      <c r="AR23" s="76"/>
      <c r="AS23" s="76"/>
      <c r="AT23" s="75"/>
      <c r="AU23" s="306">
        <v>4300800</v>
      </c>
      <c r="AV23" s="76"/>
      <c r="AW23" s="76"/>
      <c r="AX23" s="76"/>
      <c r="AY23" s="76"/>
      <c r="AZ23" s="75">
        <f t="shared" ref="AZ23:AZ30" si="10">SUM(T23*15%)+(U23*11*13%)+(AW23*28%)+(AV23*13%)</f>
        <v>566272</v>
      </c>
      <c r="BA23" s="290">
        <f t="shared" si="3"/>
        <v>0</v>
      </c>
    </row>
    <row r="24" spans="1:53" ht="24.9" customHeight="1" x14ac:dyDescent="0.3">
      <c r="A24" s="28" t="s">
        <v>49</v>
      </c>
      <c r="B24" s="18">
        <v>22</v>
      </c>
      <c r="C24" s="16" t="s">
        <v>50</v>
      </c>
      <c r="D24" s="10"/>
      <c r="E24" s="10">
        <v>2000000</v>
      </c>
      <c r="F24" s="10"/>
      <c r="G24" s="10"/>
      <c r="H24" s="10">
        <v>15500000</v>
      </c>
      <c r="I24" s="10">
        <v>100000</v>
      </c>
      <c r="J24" s="10">
        <v>8500000</v>
      </c>
      <c r="K24" s="10">
        <v>800000</v>
      </c>
      <c r="L24" s="10">
        <v>3700000</v>
      </c>
      <c r="M24" s="10">
        <v>100000</v>
      </c>
      <c r="N24" s="10"/>
      <c r="O24" s="10">
        <v>150000</v>
      </c>
      <c r="P24" s="10"/>
      <c r="Q24" s="14">
        <f t="shared" si="0"/>
        <v>30850000</v>
      </c>
      <c r="R24" s="27"/>
      <c r="S24" s="76" t="s">
        <v>798</v>
      </c>
      <c r="T24" s="76">
        <v>219000</v>
      </c>
      <c r="U24" s="76">
        <v>260000</v>
      </c>
      <c r="V24" s="75">
        <f t="shared" si="1"/>
        <v>3079000</v>
      </c>
      <c r="W24" s="76"/>
      <c r="X24" s="76"/>
      <c r="Y24" s="76"/>
      <c r="Z24" s="76"/>
      <c r="AA24" s="76"/>
      <c r="AB24" s="75"/>
      <c r="AC24" s="76"/>
      <c r="AD24" s="76"/>
      <c r="AE24" s="76"/>
      <c r="AF24" s="76"/>
      <c r="AG24" s="76"/>
      <c r="AH24" s="75"/>
      <c r="AI24" s="76"/>
      <c r="AJ24" s="76"/>
      <c r="AK24" s="76"/>
      <c r="AL24" s="76"/>
      <c r="AM24" s="76"/>
      <c r="AN24" s="75"/>
      <c r="AO24" s="76"/>
      <c r="AP24" s="76"/>
      <c r="AQ24" s="76"/>
      <c r="AR24" s="76"/>
      <c r="AS24" s="76"/>
      <c r="AT24" s="75"/>
      <c r="AU24" s="306">
        <v>3079000</v>
      </c>
      <c r="AV24" s="76"/>
      <c r="AW24" s="76"/>
      <c r="AX24" s="76"/>
      <c r="AY24" s="76"/>
      <c r="AZ24" s="75">
        <f t="shared" si="10"/>
        <v>404650</v>
      </c>
      <c r="BA24" s="290">
        <f t="shared" si="3"/>
        <v>0</v>
      </c>
    </row>
    <row r="25" spans="1:53" ht="24.9" hidden="1" customHeight="1" x14ac:dyDescent="0.3">
      <c r="A25" s="28" t="s">
        <v>51</v>
      </c>
      <c r="B25" s="18">
        <v>23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4">
        <f t="shared" si="0"/>
        <v>0</v>
      </c>
      <c r="R25" s="17"/>
      <c r="S25" s="76"/>
      <c r="T25" s="76"/>
      <c r="U25" s="76"/>
      <c r="V25" s="75"/>
      <c r="W25" s="76"/>
      <c r="X25" s="76"/>
      <c r="Y25" s="76"/>
      <c r="Z25" s="76"/>
      <c r="AA25" s="76"/>
      <c r="AB25" s="75"/>
      <c r="AC25" s="76"/>
      <c r="AD25" s="76"/>
      <c r="AE25" s="76"/>
      <c r="AF25" s="76"/>
      <c r="AG25" s="76"/>
      <c r="AH25" s="75"/>
      <c r="AI25" s="76"/>
      <c r="AJ25" s="76"/>
      <c r="AK25" s="76"/>
      <c r="AL25" s="76"/>
      <c r="AM25" s="76"/>
      <c r="AN25" s="75"/>
      <c r="AO25" s="76"/>
      <c r="AP25" s="76"/>
      <c r="AQ25" s="76"/>
      <c r="AR25" s="76"/>
      <c r="AS25" s="76"/>
      <c r="AT25" s="75"/>
      <c r="AU25" s="306"/>
      <c r="AV25" s="76"/>
      <c r="AW25" s="76"/>
      <c r="AX25" s="76"/>
      <c r="AY25" s="76"/>
      <c r="AZ25" s="75">
        <f t="shared" si="10"/>
        <v>0</v>
      </c>
      <c r="BA25" s="290">
        <f t="shared" si="3"/>
        <v>0</v>
      </c>
    </row>
    <row r="26" spans="1:53" ht="24.9" customHeight="1" x14ac:dyDescent="0.3">
      <c r="A26" s="19" t="s">
        <v>53</v>
      </c>
      <c r="B26" s="20">
        <v>24</v>
      </c>
      <c r="C26" s="21" t="s">
        <v>54</v>
      </c>
      <c r="D26" s="22">
        <f>SUM(D23:D25)</f>
        <v>0</v>
      </c>
      <c r="E26" s="22">
        <f t="shared" ref="E26:P26" si="11">SUM(E23:E25)</f>
        <v>2000000</v>
      </c>
      <c r="F26" s="22">
        <f t="shared" si="11"/>
        <v>0</v>
      </c>
      <c r="G26" s="22">
        <f t="shared" si="11"/>
        <v>0</v>
      </c>
      <c r="H26" s="22">
        <f t="shared" si="11"/>
        <v>15500000</v>
      </c>
      <c r="I26" s="22">
        <f t="shared" si="11"/>
        <v>100000</v>
      </c>
      <c r="J26" s="22">
        <f t="shared" si="11"/>
        <v>8500000</v>
      </c>
      <c r="K26" s="22">
        <f t="shared" si="11"/>
        <v>800000</v>
      </c>
      <c r="L26" s="22">
        <f t="shared" si="11"/>
        <v>3700000</v>
      </c>
      <c r="M26" s="22">
        <f t="shared" si="11"/>
        <v>100000</v>
      </c>
      <c r="N26" s="22">
        <f t="shared" si="11"/>
        <v>0</v>
      </c>
      <c r="O26" s="22">
        <f t="shared" si="11"/>
        <v>150000</v>
      </c>
      <c r="P26" s="22">
        <f t="shared" si="11"/>
        <v>0</v>
      </c>
      <c r="Q26" s="14">
        <f t="shared" si="0"/>
        <v>30850000</v>
      </c>
      <c r="R26" s="17"/>
      <c r="S26" s="76" t="s">
        <v>799</v>
      </c>
      <c r="T26" s="76">
        <v>210600</v>
      </c>
      <c r="U26" s="76">
        <v>210600</v>
      </c>
      <c r="V26" s="75">
        <f t="shared" si="1"/>
        <v>2527200</v>
      </c>
      <c r="W26" s="76"/>
      <c r="X26" s="76"/>
      <c r="Y26" s="76"/>
      <c r="Z26" s="76"/>
      <c r="AA26" s="76"/>
      <c r="AB26" s="75"/>
      <c r="AC26" s="76"/>
      <c r="AD26" s="76"/>
      <c r="AE26" s="76"/>
      <c r="AF26" s="76"/>
      <c r="AG26" s="76"/>
      <c r="AH26" s="75"/>
      <c r="AI26" s="76"/>
      <c r="AJ26" s="76"/>
      <c r="AK26" s="76"/>
      <c r="AL26" s="76"/>
      <c r="AM26" s="76"/>
      <c r="AN26" s="75"/>
      <c r="AO26" s="76"/>
      <c r="AP26" s="76"/>
      <c r="AQ26" s="76"/>
      <c r="AR26" s="76"/>
      <c r="AS26" s="76"/>
      <c r="AT26" s="75"/>
      <c r="AU26" s="306">
        <v>2527200</v>
      </c>
      <c r="AV26" s="76"/>
      <c r="AW26" s="76"/>
      <c r="AX26" s="76"/>
      <c r="AY26" s="76"/>
      <c r="AZ26" s="75">
        <f t="shared" si="10"/>
        <v>332748</v>
      </c>
      <c r="BA26" s="290">
        <f t="shared" si="3"/>
        <v>0</v>
      </c>
    </row>
    <row r="27" spans="1:53" ht="24.9" customHeight="1" x14ac:dyDescent="0.3">
      <c r="A27" s="28" t="s">
        <v>55</v>
      </c>
      <c r="B27" s="18">
        <v>25</v>
      </c>
      <c r="C27" s="16" t="s">
        <v>56</v>
      </c>
      <c r="D27" s="10"/>
      <c r="E27" s="10">
        <v>11000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4">
        <f t="shared" si="0"/>
        <v>11000</v>
      </c>
      <c r="R27" s="17"/>
      <c r="S27" s="76" t="s">
        <v>800</v>
      </c>
      <c r="T27" s="76">
        <v>219000</v>
      </c>
      <c r="U27" s="76">
        <v>260000</v>
      </c>
      <c r="V27" s="75">
        <f t="shared" si="1"/>
        <v>3079000</v>
      </c>
      <c r="W27" s="76"/>
      <c r="X27" s="76"/>
      <c r="Y27" s="76"/>
      <c r="Z27" s="76"/>
      <c r="AA27" s="76"/>
      <c r="AB27" s="75"/>
      <c r="AC27" s="76"/>
      <c r="AD27" s="76"/>
      <c r="AE27" s="76"/>
      <c r="AF27" s="76"/>
      <c r="AG27" s="76"/>
      <c r="AH27" s="75"/>
      <c r="AI27" s="76"/>
      <c r="AJ27" s="76"/>
      <c r="AK27" s="76"/>
      <c r="AL27" s="76"/>
      <c r="AM27" s="76"/>
      <c r="AN27" s="75"/>
      <c r="AO27" s="76"/>
      <c r="AP27" s="76"/>
      <c r="AQ27" s="76"/>
      <c r="AR27" s="76"/>
      <c r="AS27" s="76"/>
      <c r="AT27" s="75"/>
      <c r="AU27" s="306">
        <v>3079000</v>
      </c>
      <c r="AV27" s="76"/>
      <c r="AW27" s="76"/>
      <c r="AX27" s="76"/>
      <c r="AY27" s="76"/>
      <c r="AZ27" s="75">
        <f t="shared" si="10"/>
        <v>404650</v>
      </c>
      <c r="BA27" s="290">
        <f t="shared" si="3"/>
        <v>0</v>
      </c>
    </row>
    <row r="28" spans="1:53" ht="24.9" customHeight="1" x14ac:dyDescent="0.3">
      <c r="A28" s="28" t="s">
        <v>57</v>
      </c>
      <c r="B28" s="18">
        <v>26</v>
      </c>
      <c r="C28" s="16" t="s">
        <v>58</v>
      </c>
      <c r="D28" s="10"/>
      <c r="E28" s="10">
        <v>15000</v>
      </c>
      <c r="F28" s="10"/>
      <c r="G28" s="10"/>
      <c r="H28" s="10"/>
      <c r="I28" s="10"/>
      <c r="J28" s="10">
        <v>200000</v>
      </c>
      <c r="K28" s="10">
        <v>50000</v>
      </c>
      <c r="L28" s="10">
        <v>50000</v>
      </c>
      <c r="M28" s="10"/>
      <c r="N28" s="10"/>
      <c r="O28" s="10"/>
      <c r="P28" s="10"/>
      <c r="Q28" s="14">
        <f t="shared" si="0"/>
        <v>315000</v>
      </c>
      <c r="R28" s="17"/>
      <c r="S28" s="76" t="s">
        <v>801</v>
      </c>
      <c r="T28" s="76">
        <v>210600</v>
      </c>
      <c r="U28" s="76">
        <v>210600</v>
      </c>
      <c r="V28" s="75">
        <f t="shared" si="1"/>
        <v>2527200</v>
      </c>
      <c r="W28" s="76"/>
      <c r="X28" s="76"/>
      <c r="Y28" s="76"/>
      <c r="Z28" s="76"/>
      <c r="AA28" s="76"/>
      <c r="AB28" s="75"/>
      <c r="AC28" s="76"/>
      <c r="AD28" s="76"/>
      <c r="AE28" s="76"/>
      <c r="AF28" s="76"/>
      <c r="AG28" s="76"/>
      <c r="AH28" s="75"/>
      <c r="AI28" s="76"/>
      <c r="AJ28" s="76"/>
      <c r="AK28" s="76"/>
      <c r="AL28" s="76"/>
      <c r="AM28" s="76"/>
      <c r="AN28" s="75"/>
      <c r="AO28" s="76"/>
      <c r="AP28" s="76"/>
      <c r="AQ28" s="76"/>
      <c r="AR28" s="76"/>
      <c r="AS28" s="76"/>
      <c r="AT28" s="75"/>
      <c r="AU28" s="306">
        <v>2527200</v>
      </c>
      <c r="AV28" s="76"/>
      <c r="AW28" s="76"/>
      <c r="AX28" s="76"/>
      <c r="AY28" s="76"/>
      <c r="AZ28" s="75">
        <f t="shared" si="10"/>
        <v>332748</v>
      </c>
      <c r="BA28" s="290">
        <f t="shared" si="3"/>
        <v>0</v>
      </c>
    </row>
    <row r="29" spans="1:53" ht="24.9" customHeight="1" x14ac:dyDescent="0.3">
      <c r="A29" s="19" t="s">
        <v>59</v>
      </c>
      <c r="B29" s="20">
        <v>27</v>
      </c>
      <c r="C29" s="21" t="s">
        <v>60</v>
      </c>
      <c r="D29" s="22">
        <f>SUM(D27:D28)</f>
        <v>0</v>
      </c>
      <c r="E29" s="22">
        <f t="shared" ref="E29:P29" si="12">SUM(E27:E28)</f>
        <v>26000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200000</v>
      </c>
      <c r="K29" s="22">
        <f t="shared" si="12"/>
        <v>50000</v>
      </c>
      <c r="L29" s="22">
        <f t="shared" si="12"/>
        <v>50000</v>
      </c>
      <c r="M29" s="22">
        <f t="shared" si="12"/>
        <v>0</v>
      </c>
      <c r="N29" s="22">
        <f t="shared" si="12"/>
        <v>0</v>
      </c>
      <c r="O29" s="22">
        <f t="shared" si="12"/>
        <v>0</v>
      </c>
      <c r="P29" s="22">
        <f t="shared" si="12"/>
        <v>0</v>
      </c>
      <c r="Q29" s="14">
        <f t="shared" si="0"/>
        <v>326000</v>
      </c>
      <c r="R29" s="17"/>
      <c r="S29" s="76" t="s">
        <v>802</v>
      </c>
      <c r="T29" s="76">
        <v>239706</v>
      </c>
      <c r="U29" s="76">
        <v>288000</v>
      </c>
      <c r="V29" s="75">
        <f t="shared" si="1"/>
        <v>3407706</v>
      </c>
      <c r="W29" s="76"/>
      <c r="X29" s="76"/>
      <c r="Y29" s="76"/>
      <c r="Z29" s="76"/>
      <c r="AA29" s="76"/>
      <c r="AB29" s="75"/>
      <c r="AC29" s="76"/>
      <c r="AD29" s="76"/>
      <c r="AE29" s="76"/>
      <c r="AF29" s="76"/>
      <c r="AG29" s="76"/>
      <c r="AH29" s="75"/>
      <c r="AI29" s="76"/>
      <c r="AJ29" s="76"/>
      <c r="AK29" s="76"/>
      <c r="AL29" s="76"/>
      <c r="AM29" s="76"/>
      <c r="AN29" s="75"/>
      <c r="AO29" s="76"/>
      <c r="AP29" s="76"/>
      <c r="AQ29" s="76"/>
      <c r="AR29" s="76"/>
      <c r="AS29" s="76"/>
      <c r="AT29" s="75"/>
      <c r="AU29" s="306">
        <v>3407706</v>
      </c>
      <c r="AV29" s="76"/>
      <c r="AW29" s="76"/>
      <c r="AX29" s="76"/>
      <c r="AY29" s="76"/>
      <c r="AZ29" s="75">
        <f t="shared" si="10"/>
        <v>447795.9</v>
      </c>
      <c r="BA29" s="290">
        <f t="shared" si="3"/>
        <v>0</v>
      </c>
    </row>
    <row r="30" spans="1:53" ht="24.9" customHeight="1" x14ac:dyDescent="0.3">
      <c r="A30" s="28" t="s">
        <v>61</v>
      </c>
      <c r="B30" s="18">
        <v>28</v>
      </c>
      <c r="C30" s="16" t="s">
        <v>62</v>
      </c>
      <c r="D30" s="10"/>
      <c r="E30" s="10">
        <v>190000</v>
      </c>
      <c r="F30" s="10"/>
      <c r="G30" s="10"/>
      <c r="H30" s="10">
        <v>1500000</v>
      </c>
      <c r="I30" s="10">
        <v>27000</v>
      </c>
      <c r="J30" s="10">
        <v>1800000</v>
      </c>
      <c r="K30" s="10">
        <v>500000</v>
      </c>
      <c r="L30" s="10">
        <v>500000</v>
      </c>
      <c r="M30" s="10"/>
      <c r="N30" s="10"/>
      <c r="O30" s="10"/>
      <c r="P30" s="10"/>
      <c r="Q30" s="14">
        <f t="shared" si="0"/>
        <v>4517000</v>
      </c>
      <c r="R30" s="17"/>
      <c r="S30" s="76" t="s">
        <v>803</v>
      </c>
      <c r="T30" s="76">
        <v>219000</v>
      </c>
      <c r="U30" s="76">
        <v>260000</v>
      </c>
      <c r="V30" s="75">
        <f t="shared" si="1"/>
        <v>3079000</v>
      </c>
      <c r="W30" s="76"/>
      <c r="X30" s="76"/>
      <c r="Y30" s="76"/>
      <c r="Z30" s="76"/>
      <c r="AA30" s="76"/>
      <c r="AB30" s="75"/>
      <c r="AC30" s="76"/>
      <c r="AD30" s="76"/>
      <c r="AE30" s="76"/>
      <c r="AF30" s="76"/>
      <c r="AG30" s="76"/>
      <c r="AH30" s="75"/>
      <c r="AI30" s="76"/>
      <c r="AJ30" s="76"/>
      <c r="AK30" s="76"/>
      <c r="AL30" s="76"/>
      <c r="AM30" s="76"/>
      <c r="AN30" s="75"/>
      <c r="AO30" s="76"/>
      <c r="AP30" s="76"/>
      <c r="AQ30" s="76"/>
      <c r="AR30" s="76"/>
      <c r="AS30" s="76"/>
      <c r="AT30" s="75"/>
      <c r="AU30" s="306">
        <v>3079000</v>
      </c>
      <c r="AV30" s="76"/>
      <c r="AW30" s="76"/>
      <c r="AX30" s="76"/>
      <c r="AY30" s="76"/>
      <c r="AZ30" s="75">
        <f t="shared" si="10"/>
        <v>404650</v>
      </c>
      <c r="BA30" s="290">
        <f t="shared" si="3"/>
        <v>0</v>
      </c>
    </row>
    <row r="31" spans="1:53" ht="24.9" customHeight="1" x14ac:dyDescent="0.3">
      <c r="A31" s="28" t="s">
        <v>63</v>
      </c>
      <c r="B31" s="18">
        <v>29</v>
      </c>
      <c r="C31" s="16" t="s">
        <v>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>
        <f t="shared" si="0"/>
        <v>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290">
        <f>V31-W31-AC31-AI31-AO31-AU31</f>
        <v>0</v>
      </c>
    </row>
    <row r="32" spans="1:53" ht="24.9" customHeight="1" x14ac:dyDescent="0.3">
      <c r="A32" s="28" t="s">
        <v>65</v>
      </c>
      <c r="B32" s="18">
        <v>30</v>
      </c>
      <c r="C32" s="16" t="s">
        <v>66</v>
      </c>
      <c r="D32" s="10"/>
      <c r="E32" s="10"/>
      <c r="F32" s="10"/>
      <c r="G32" s="10"/>
      <c r="H32" s="10"/>
      <c r="I32" s="10"/>
      <c r="J32" s="10">
        <v>200000</v>
      </c>
      <c r="K32" s="10"/>
      <c r="L32" s="10"/>
      <c r="M32" s="10"/>
      <c r="N32" s="10"/>
      <c r="O32" s="10"/>
      <c r="P32" s="10"/>
      <c r="Q32" s="14">
        <f t="shared" si="0"/>
        <v>200000</v>
      </c>
      <c r="R32" s="17"/>
      <c r="S32" s="17"/>
      <c r="T32" s="17"/>
      <c r="U32" s="17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290">
        <f t="shared" si="3"/>
        <v>0</v>
      </c>
    </row>
    <row r="33" spans="1:53" ht="24.9" customHeight="1" x14ac:dyDescent="0.3">
      <c r="A33" s="28" t="s">
        <v>67</v>
      </c>
      <c r="B33" s="18">
        <v>31</v>
      </c>
      <c r="C33" s="16" t="s">
        <v>68</v>
      </c>
      <c r="D33" s="10"/>
      <c r="E33" s="10"/>
      <c r="F33" s="10"/>
      <c r="G33" s="10"/>
      <c r="H33" s="10"/>
      <c r="I33" s="10"/>
      <c r="J33" s="10">
        <v>50000</v>
      </c>
      <c r="K33" s="10">
        <v>50000</v>
      </c>
      <c r="L33" s="10">
        <v>50000</v>
      </c>
      <c r="M33" s="10"/>
      <c r="N33" s="10"/>
      <c r="O33" s="10"/>
      <c r="P33" s="10"/>
      <c r="Q33" s="14">
        <f t="shared" si="0"/>
        <v>150000</v>
      </c>
      <c r="R33" s="17"/>
      <c r="S33" s="304"/>
      <c r="T33" s="304">
        <f>SUM(T6:T32)</f>
        <v>5777057</v>
      </c>
      <c r="U33" s="304">
        <f t="shared" ref="U33" si="13">SUM(U6:U32)</f>
        <v>7440824</v>
      </c>
      <c r="V33" s="304">
        <f>SUM(V6:V32)</f>
        <v>87626121</v>
      </c>
      <c r="W33" s="304">
        <f t="shared" ref="W33:AZ33" si="14">SUM(W6:W32)</f>
        <v>14236414</v>
      </c>
      <c r="X33" s="304">
        <f t="shared" si="14"/>
        <v>0</v>
      </c>
      <c r="Y33" s="304">
        <f t="shared" si="14"/>
        <v>0</v>
      </c>
      <c r="Z33" s="304">
        <f t="shared" si="14"/>
        <v>0</v>
      </c>
      <c r="AA33" s="304">
        <f t="shared" si="14"/>
        <v>0</v>
      </c>
      <c r="AB33" s="304">
        <f t="shared" si="14"/>
        <v>1871374.1</v>
      </c>
      <c r="AC33" s="304">
        <f t="shared" si="14"/>
        <v>4916738</v>
      </c>
      <c r="AD33" s="304">
        <f t="shared" si="14"/>
        <v>0</v>
      </c>
      <c r="AE33" s="304">
        <f t="shared" si="14"/>
        <v>0</v>
      </c>
      <c r="AF33" s="304">
        <f t="shared" si="14"/>
        <v>0</v>
      </c>
      <c r="AG33" s="304">
        <f t="shared" si="14"/>
        <v>0</v>
      </c>
      <c r="AH33" s="304">
        <f t="shared" si="14"/>
        <v>642910.69999999995</v>
      </c>
      <c r="AI33" s="304">
        <f t="shared" si="14"/>
        <v>15607214</v>
      </c>
      <c r="AJ33" s="304">
        <f t="shared" si="14"/>
        <v>0</v>
      </c>
      <c r="AK33" s="304">
        <f t="shared" si="14"/>
        <v>0</v>
      </c>
      <c r="AL33" s="304">
        <f t="shared" si="14"/>
        <v>0</v>
      </c>
      <c r="AM33" s="304">
        <f t="shared" si="14"/>
        <v>0</v>
      </c>
      <c r="AN33" s="304">
        <f t="shared" si="14"/>
        <v>2051160.82</v>
      </c>
      <c r="AO33" s="304">
        <f t="shared" si="14"/>
        <v>30865849</v>
      </c>
      <c r="AP33" s="304">
        <f t="shared" si="14"/>
        <v>0</v>
      </c>
      <c r="AQ33" s="304">
        <f t="shared" si="14"/>
        <v>0</v>
      </c>
      <c r="AR33" s="304">
        <f t="shared" si="14"/>
        <v>0</v>
      </c>
      <c r="AS33" s="304">
        <f t="shared" si="14"/>
        <v>0</v>
      </c>
      <c r="AT33" s="304">
        <f t="shared" si="14"/>
        <v>4047977.35</v>
      </c>
      <c r="AU33" s="304">
        <f t="shared" si="14"/>
        <v>21999906</v>
      </c>
      <c r="AV33" s="304">
        <f t="shared" si="14"/>
        <v>0</v>
      </c>
      <c r="AW33" s="304">
        <f t="shared" si="14"/>
        <v>0</v>
      </c>
      <c r="AX33" s="304">
        <f t="shared" si="14"/>
        <v>0</v>
      </c>
      <c r="AY33" s="304">
        <f t="shared" si="14"/>
        <v>0</v>
      </c>
      <c r="AZ33" s="304">
        <f t="shared" si="14"/>
        <v>2893513.9</v>
      </c>
      <c r="BA33" s="290">
        <f t="shared" si="3"/>
        <v>0</v>
      </c>
    </row>
    <row r="34" spans="1:53" ht="24.9" hidden="1" customHeight="1" x14ac:dyDescent="0.3">
      <c r="A34" s="28" t="s">
        <v>69</v>
      </c>
      <c r="B34" s="18">
        <v>32</v>
      </c>
      <c r="C34" s="29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4">
        <f t="shared" si="0"/>
        <v>0</v>
      </c>
      <c r="R34" s="17"/>
      <c r="S34" s="15"/>
      <c r="T34" s="15"/>
      <c r="U34" s="15"/>
      <c r="V34" s="17"/>
      <c r="W34" s="17"/>
      <c r="X34" s="17"/>
      <c r="Y34" s="17"/>
      <c r="Z34" s="17"/>
      <c r="AA34" s="17"/>
      <c r="AB34" s="17"/>
    </row>
    <row r="35" spans="1:53" ht="24.9" customHeight="1" x14ac:dyDescent="0.3">
      <c r="A35" s="28" t="s">
        <v>71</v>
      </c>
      <c r="B35" s="18">
        <v>33</v>
      </c>
      <c r="C35" s="16" t="s">
        <v>72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4">
        <f t="shared" si="0"/>
        <v>0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53" ht="24.9" customHeight="1" x14ac:dyDescent="0.3">
      <c r="A36" s="28" t="s">
        <v>73</v>
      </c>
      <c r="B36" s="18">
        <v>34</v>
      </c>
      <c r="C36" s="16" t="s">
        <v>74</v>
      </c>
      <c r="D36" s="10"/>
      <c r="E36" s="10"/>
      <c r="F36" s="10"/>
      <c r="G36" s="10"/>
      <c r="H36" s="10"/>
      <c r="I36" s="10"/>
      <c r="J36" s="10">
        <v>1000000</v>
      </c>
      <c r="K36" s="10"/>
      <c r="L36" s="10"/>
      <c r="M36" s="10"/>
      <c r="N36" s="10"/>
      <c r="O36" s="10"/>
      <c r="P36" s="10"/>
      <c r="Q36" s="14">
        <f t="shared" si="0"/>
        <v>1000000</v>
      </c>
      <c r="R36" s="30"/>
      <c r="S36" s="17"/>
      <c r="T36" s="17"/>
      <c r="U36" s="17"/>
      <c r="V36" s="17"/>
      <c r="W36" s="17">
        <f>W33+AC33+AI33+AO33+AU33</f>
        <v>87626121</v>
      </c>
      <c r="X36" s="17"/>
      <c r="Y36" s="17">
        <f>V33-W36</f>
        <v>0</v>
      </c>
      <c r="Z36" s="17"/>
      <c r="AA36" s="17"/>
      <c r="AB36" s="17"/>
    </row>
    <row r="37" spans="1:53" ht="24.9" customHeight="1" x14ac:dyDescent="0.3">
      <c r="A37" s="19" t="s">
        <v>75</v>
      </c>
      <c r="B37" s="20">
        <v>35</v>
      </c>
      <c r="C37" s="21" t="s">
        <v>76</v>
      </c>
      <c r="D37" s="22">
        <f>SUM(D30:D36)</f>
        <v>0</v>
      </c>
      <c r="E37" s="22">
        <f t="shared" ref="E37:P37" si="15">SUM(E30:E36)</f>
        <v>190000</v>
      </c>
      <c r="F37" s="22">
        <f t="shared" si="15"/>
        <v>0</v>
      </c>
      <c r="G37" s="22">
        <f t="shared" si="15"/>
        <v>0</v>
      </c>
      <c r="H37" s="22">
        <f t="shared" si="15"/>
        <v>1500000</v>
      </c>
      <c r="I37" s="22">
        <f t="shared" si="15"/>
        <v>27000</v>
      </c>
      <c r="J37" s="22">
        <f t="shared" si="15"/>
        <v>3050000</v>
      </c>
      <c r="K37" s="22">
        <f t="shared" si="15"/>
        <v>550000</v>
      </c>
      <c r="L37" s="22">
        <f t="shared" ref="L37:N37" si="16">SUM(L30:L36)</f>
        <v>550000</v>
      </c>
      <c r="M37" s="22">
        <f t="shared" si="16"/>
        <v>0</v>
      </c>
      <c r="N37" s="22">
        <f t="shared" si="16"/>
        <v>0</v>
      </c>
      <c r="O37" s="22">
        <f t="shared" si="15"/>
        <v>0</v>
      </c>
      <c r="P37" s="22">
        <f t="shared" si="15"/>
        <v>0</v>
      </c>
      <c r="Q37" s="14">
        <f t="shared" si="0"/>
        <v>5867000</v>
      </c>
      <c r="R37" s="15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53" ht="24.9" hidden="1" customHeight="1" x14ac:dyDescent="0.3">
      <c r="A38" s="28" t="s">
        <v>77</v>
      </c>
      <c r="B38" s="18">
        <v>36</v>
      </c>
      <c r="C38" s="16" t="s">
        <v>78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4">
        <f t="shared" si="0"/>
        <v>0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53" ht="24.9" hidden="1" customHeight="1" x14ac:dyDescent="0.3">
      <c r="A39" s="28" t="s">
        <v>79</v>
      </c>
      <c r="B39" s="18">
        <v>37</v>
      </c>
      <c r="C39" s="16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4">
        <f t="shared" si="0"/>
        <v>0</v>
      </c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53" ht="24.9" customHeight="1" x14ac:dyDescent="0.3">
      <c r="A40" s="19" t="s">
        <v>81</v>
      </c>
      <c r="B40" s="20">
        <v>38</v>
      </c>
      <c r="C40" s="21" t="s">
        <v>82</v>
      </c>
      <c r="D40" s="22">
        <f>SUM(D38:D39)</f>
        <v>0</v>
      </c>
      <c r="E40" s="22">
        <f t="shared" ref="E40:P40" si="17">SUM(E38:E39)</f>
        <v>0</v>
      </c>
      <c r="F40" s="22">
        <f t="shared" si="17"/>
        <v>0</v>
      </c>
      <c r="G40" s="22">
        <f t="shared" si="17"/>
        <v>0</v>
      </c>
      <c r="H40" s="22">
        <f t="shared" si="17"/>
        <v>0</v>
      </c>
      <c r="I40" s="22">
        <f t="shared" si="17"/>
        <v>0</v>
      </c>
      <c r="J40" s="22">
        <f t="shared" si="17"/>
        <v>0</v>
      </c>
      <c r="K40" s="22">
        <f t="shared" si="17"/>
        <v>0</v>
      </c>
      <c r="L40" s="22">
        <f t="shared" ref="L40:N40" si="18">SUM(L38:L39)</f>
        <v>0</v>
      </c>
      <c r="M40" s="22">
        <f t="shared" si="18"/>
        <v>0</v>
      </c>
      <c r="N40" s="22">
        <f t="shared" si="18"/>
        <v>0</v>
      </c>
      <c r="O40" s="22">
        <f t="shared" si="17"/>
        <v>0</v>
      </c>
      <c r="P40" s="22">
        <f t="shared" si="17"/>
        <v>0</v>
      </c>
      <c r="Q40" s="14">
        <f t="shared" si="0"/>
        <v>0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 spans="1:53" ht="24.9" customHeight="1" x14ac:dyDescent="0.3">
      <c r="A41" s="28" t="s">
        <v>83</v>
      </c>
      <c r="B41" s="18">
        <v>39</v>
      </c>
      <c r="C41" s="16" t="s">
        <v>84</v>
      </c>
      <c r="D41" s="10"/>
      <c r="E41" s="10">
        <v>450000</v>
      </c>
      <c r="F41" s="10"/>
      <c r="G41" s="10"/>
      <c r="H41" s="10">
        <v>4590000</v>
      </c>
      <c r="I41" s="10"/>
      <c r="J41" s="10">
        <v>2300000</v>
      </c>
      <c r="K41" s="10">
        <v>350000</v>
      </c>
      <c r="L41" s="10">
        <v>700000</v>
      </c>
      <c r="M41" s="10">
        <v>27000</v>
      </c>
      <c r="N41" s="10"/>
      <c r="O41" s="10">
        <v>40500</v>
      </c>
      <c r="P41" s="10"/>
      <c r="Q41" s="14">
        <f t="shared" si="0"/>
        <v>8457500</v>
      </c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 spans="1:53" ht="24.9" hidden="1" customHeight="1" x14ac:dyDescent="0.3">
      <c r="A42" s="28" t="s">
        <v>85</v>
      </c>
      <c r="B42" s="18">
        <v>40</v>
      </c>
      <c r="C42" s="16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4">
        <f t="shared" si="0"/>
        <v>0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 spans="1:53" ht="24.9" hidden="1" customHeight="1" x14ac:dyDescent="0.3">
      <c r="A43" s="28" t="s">
        <v>87</v>
      </c>
      <c r="B43" s="18">
        <v>41</v>
      </c>
      <c r="C43" s="16" t="s">
        <v>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4">
        <f t="shared" si="0"/>
        <v>0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 spans="1:53" ht="24.9" hidden="1" customHeight="1" x14ac:dyDescent="0.3">
      <c r="A44" s="28" t="s">
        <v>89</v>
      </c>
      <c r="B44" s="18">
        <v>42</v>
      </c>
      <c r="C44" s="16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>
        <f t="shared" si="0"/>
        <v>0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 spans="1:53" ht="24.9" hidden="1" customHeight="1" x14ac:dyDescent="0.3">
      <c r="A45" s="28" t="s">
        <v>91</v>
      </c>
      <c r="B45" s="18">
        <v>43</v>
      </c>
      <c r="C45" s="16" t="s">
        <v>92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4">
        <f t="shared" si="0"/>
        <v>0</v>
      </c>
      <c r="R45" s="17"/>
      <c r="S45" s="17"/>
      <c r="T45" s="17"/>
      <c r="U45" s="17"/>
      <c r="V45" s="27"/>
      <c r="W45" s="27"/>
      <c r="X45" s="27"/>
      <c r="Y45" s="27"/>
      <c r="Z45" s="27"/>
      <c r="AA45" s="27"/>
      <c r="AB45" s="27"/>
    </row>
    <row r="46" spans="1:53" ht="24.9" customHeight="1" x14ac:dyDescent="0.3">
      <c r="A46" s="19" t="s">
        <v>93</v>
      </c>
      <c r="B46" s="20">
        <v>44</v>
      </c>
      <c r="C46" s="21" t="s">
        <v>94</v>
      </c>
      <c r="D46" s="22">
        <f>SUM(D41:D45)</f>
        <v>0</v>
      </c>
      <c r="E46" s="22">
        <f t="shared" ref="E46:P46" si="19">SUM(E41:E45)</f>
        <v>450000</v>
      </c>
      <c r="F46" s="22">
        <f t="shared" si="19"/>
        <v>0</v>
      </c>
      <c r="G46" s="22">
        <f t="shared" si="19"/>
        <v>0</v>
      </c>
      <c r="H46" s="22">
        <f t="shared" si="19"/>
        <v>4590000</v>
      </c>
      <c r="I46" s="22">
        <f t="shared" si="19"/>
        <v>0</v>
      </c>
      <c r="J46" s="22">
        <f t="shared" si="19"/>
        <v>2300000</v>
      </c>
      <c r="K46" s="22">
        <f t="shared" si="19"/>
        <v>350000</v>
      </c>
      <c r="L46" s="22">
        <f t="shared" ref="L46:N46" si="20">SUM(L41:L45)</f>
        <v>700000</v>
      </c>
      <c r="M46" s="22">
        <f t="shared" si="20"/>
        <v>27000</v>
      </c>
      <c r="N46" s="22">
        <f t="shared" si="20"/>
        <v>0</v>
      </c>
      <c r="O46" s="22">
        <f t="shared" si="19"/>
        <v>40500</v>
      </c>
      <c r="P46" s="22">
        <f t="shared" si="19"/>
        <v>0</v>
      </c>
      <c r="Q46" s="14">
        <f t="shared" si="0"/>
        <v>8457500</v>
      </c>
      <c r="R46" s="17"/>
      <c r="S46" s="27"/>
      <c r="T46" s="27"/>
      <c r="U46" s="27"/>
      <c r="V46" s="32"/>
      <c r="W46" s="32"/>
      <c r="X46" s="32"/>
      <c r="Y46" s="32"/>
      <c r="Z46" s="32"/>
      <c r="AA46" s="32"/>
      <c r="AB46" s="32"/>
    </row>
    <row r="47" spans="1:53" ht="24.9" customHeight="1" x14ac:dyDescent="0.3">
      <c r="A47" s="23" t="s">
        <v>95</v>
      </c>
      <c r="B47" s="24">
        <v>45</v>
      </c>
      <c r="C47" s="25" t="s">
        <v>96</v>
      </c>
      <c r="D47" s="26">
        <f>D26+D29+D37+D40+D46</f>
        <v>0</v>
      </c>
      <c r="E47" s="26">
        <f t="shared" ref="E47:P47" si="21">E26+E29+E37+E40+E46</f>
        <v>2666000</v>
      </c>
      <c r="F47" s="26">
        <f t="shared" si="21"/>
        <v>0</v>
      </c>
      <c r="G47" s="26">
        <f t="shared" si="21"/>
        <v>0</v>
      </c>
      <c r="H47" s="26">
        <f t="shared" si="21"/>
        <v>21590000</v>
      </c>
      <c r="I47" s="26">
        <f t="shared" si="21"/>
        <v>127000</v>
      </c>
      <c r="J47" s="26">
        <f t="shared" si="21"/>
        <v>14050000</v>
      </c>
      <c r="K47" s="26">
        <f t="shared" si="21"/>
        <v>1750000</v>
      </c>
      <c r="L47" s="26">
        <f t="shared" ref="L47:N47" si="22">L26+L29+L37+L40+L46</f>
        <v>5000000</v>
      </c>
      <c r="M47" s="26">
        <f t="shared" si="22"/>
        <v>127000</v>
      </c>
      <c r="N47" s="26">
        <f t="shared" si="22"/>
        <v>0</v>
      </c>
      <c r="O47" s="26">
        <f t="shared" si="21"/>
        <v>190500</v>
      </c>
      <c r="P47" s="26">
        <f t="shared" si="21"/>
        <v>0</v>
      </c>
      <c r="Q47" s="26">
        <f t="shared" si="0"/>
        <v>45500500</v>
      </c>
      <c r="R47" s="17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53" ht="24.9" hidden="1" customHeight="1" x14ac:dyDescent="0.3">
      <c r="A48" s="28" t="s">
        <v>97</v>
      </c>
      <c r="B48" s="18">
        <v>46</v>
      </c>
      <c r="C48" s="31" t="s">
        <v>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4">
        <f t="shared" si="0"/>
        <v>0</v>
      </c>
      <c r="R48" s="17"/>
      <c r="S48" s="32"/>
      <c r="T48" s="32"/>
      <c r="U48" s="32"/>
      <c r="V48" s="34"/>
      <c r="W48" s="34"/>
      <c r="X48" s="34"/>
      <c r="Y48" s="34"/>
      <c r="Z48" s="34"/>
      <c r="AA48" s="34"/>
      <c r="AB48" s="34"/>
    </row>
    <row r="49" spans="1:28" ht="24.9" hidden="1" customHeight="1" x14ac:dyDescent="0.3">
      <c r="A49" s="28" t="s">
        <v>99</v>
      </c>
      <c r="B49" s="18">
        <v>47</v>
      </c>
      <c r="C49" s="31" t="s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">
        <f t="shared" si="0"/>
        <v>0</v>
      </c>
      <c r="R49" s="27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ht="24.9" hidden="1" customHeight="1" x14ac:dyDescent="0.3">
      <c r="A50" s="28" t="s">
        <v>101</v>
      </c>
      <c r="B50" s="18">
        <v>48</v>
      </c>
      <c r="C50" s="33" t="s">
        <v>102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4">
        <f t="shared" si="0"/>
        <v>0</v>
      </c>
      <c r="R50" s="32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ht="24.9" hidden="1" customHeight="1" x14ac:dyDescent="0.3">
      <c r="A51" s="28" t="s">
        <v>103</v>
      </c>
      <c r="B51" s="18">
        <v>49</v>
      </c>
      <c r="C51" s="33" t="s">
        <v>104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4">
        <f t="shared" si="0"/>
        <v>0</v>
      </c>
      <c r="R51" s="32"/>
      <c r="S51" s="34"/>
      <c r="T51" s="34"/>
      <c r="U51" s="34"/>
      <c r="V51" s="32"/>
      <c r="W51" s="32"/>
      <c r="X51" s="32"/>
      <c r="Y51" s="32"/>
      <c r="Z51" s="32"/>
      <c r="AA51" s="32"/>
      <c r="AB51" s="32"/>
    </row>
    <row r="52" spans="1:28" ht="24.9" hidden="1" customHeight="1" x14ac:dyDescent="0.3">
      <c r="A52" s="28" t="s">
        <v>105</v>
      </c>
      <c r="B52" s="18">
        <v>50</v>
      </c>
      <c r="C52" s="33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4">
        <f t="shared" si="0"/>
        <v>0</v>
      </c>
      <c r="R52" s="34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24.9" hidden="1" customHeight="1" x14ac:dyDescent="0.3">
      <c r="A53" s="28" t="s">
        <v>107</v>
      </c>
      <c r="B53" s="18">
        <v>51</v>
      </c>
      <c r="C53" s="31" t="s">
        <v>108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4">
        <f t="shared" si="0"/>
        <v>0</v>
      </c>
      <c r="R53" s="34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24.9" hidden="1" customHeight="1" x14ac:dyDescent="0.3">
      <c r="A54" s="28" t="s">
        <v>109</v>
      </c>
      <c r="B54" s="18">
        <v>52</v>
      </c>
      <c r="C54" s="31" t="s">
        <v>110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4">
        <f t="shared" si="0"/>
        <v>0</v>
      </c>
      <c r="R54" s="34"/>
      <c r="S54" s="32"/>
      <c r="T54" s="32"/>
      <c r="U54" s="32"/>
      <c r="V54" s="35"/>
      <c r="W54" s="35"/>
      <c r="X54" s="35"/>
      <c r="Y54" s="35"/>
      <c r="Z54" s="35"/>
      <c r="AA54" s="35"/>
      <c r="AB54" s="35"/>
    </row>
    <row r="55" spans="1:28" ht="24.9" hidden="1" customHeight="1" x14ac:dyDescent="0.3">
      <c r="A55" s="28" t="s">
        <v>111</v>
      </c>
      <c r="B55" s="18">
        <v>53</v>
      </c>
      <c r="C55" s="31" t="s">
        <v>112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4">
        <f t="shared" si="0"/>
        <v>0</v>
      </c>
      <c r="R55" s="32"/>
      <c r="S55" s="35"/>
      <c r="T55" s="35"/>
      <c r="U55" s="35"/>
      <c r="V55" s="32"/>
      <c r="W55" s="32"/>
      <c r="X55" s="32"/>
      <c r="Y55" s="32"/>
      <c r="Z55" s="32"/>
      <c r="AA55" s="32"/>
      <c r="AB55" s="32"/>
    </row>
    <row r="56" spans="1:28" ht="24.9" customHeight="1" x14ac:dyDescent="0.3">
      <c r="A56" s="23" t="s">
        <v>113</v>
      </c>
      <c r="B56" s="24">
        <v>54</v>
      </c>
      <c r="C56" s="25" t="s">
        <v>114</v>
      </c>
      <c r="D56" s="26">
        <f t="shared" ref="D56:P56" si="23">SUM(D48:D55)</f>
        <v>0</v>
      </c>
      <c r="E56" s="26">
        <f t="shared" si="23"/>
        <v>0</v>
      </c>
      <c r="F56" s="26">
        <f t="shared" si="23"/>
        <v>0</v>
      </c>
      <c r="G56" s="26">
        <f t="shared" si="23"/>
        <v>0</v>
      </c>
      <c r="H56" s="26">
        <f t="shared" si="23"/>
        <v>0</v>
      </c>
      <c r="I56" s="26">
        <f t="shared" si="23"/>
        <v>0</v>
      </c>
      <c r="J56" s="26">
        <f t="shared" si="23"/>
        <v>0</v>
      </c>
      <c r="K56" s="26">
        <f t="shared" si="23"/>
        <v>0</v>
      </c>
      <c r="L56" s="26">
        <f t="shared" ref="L56:N56" si="24">SUM(L48:L55)</f>
        <v>0</v>
      </c>
      <c r="M56" s="26">
        <f t="shared" si="24"/>
        <v>0</v>
      </c>
      <c r="N56" s="26">
        <f t="shared" si="24"/>
        <v>0</v>
      </c>
      <c r="O56" s="26">
        <f t="shared" si="23"/>
        <v>0</v>
      </c>
      <c r="P56" s="26">
        <f t="shared" si="23"/>
        <v>0</v>
      </c>
      <c r="Q56" s="26">
        <f t="shared" si="0"/>
        <v>0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4.9" hidden="1" customHeight="1" x14ac:dyDescent="0.3">
      <c r="A57" s="28" t="s">
        <v>115</v>
      </c>
      <c r="B57" s="18">
        <v>55</v>
      </c>
      <c r="C57" s="31" t="s">
        <v>116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4">
        <f t="shared" si="0"/>
        <v>0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24.9" hidden="1" customHeight="1" x14ac:dyDescent="0.3">
      <c r="A58" s="36" t="s">
        <v>117</v>
      </c>
      <c r="B58" s="18">
        <v>56</v>
      </c>
      <c r="C58" s="31" t="s">
        <v>118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>
        <f t="shared" si="0"/>
        <v>0</v>
      </c>
      <c r="R58" s="35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4.9" hidden="1" customHeight="1" x14ac:dyDescent="0.3">
      <c r="A59" s="36" t="s">
        <v>119</v>
      </c>
      <c r="B59" s="18">
        <v>57</v>
      </c>
      <c r="C59" s="31" t="s">
        <v>120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>
        <f t="shared" si="0"/>
        <v>0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4.9" hidden="1" customHeight="1" x14ac:dyDescent="0.3">
      <c r="A60" s="36" t="s">
        <v>121</v>
      </c>
      <c r="B60" s="18">
        <v>58</v>
      </c>
      <c r="C60" s="31" t="s">
        <v>122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4">
        <f t="shared" si="0"/>
        <v>0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24.9" hidden="1" customHeight="1" x14ac:dyDescent="0.3">
      <c r="A61" s="37" t="s">
        <v>123</v>
      </c>
      <c r="B61" s="38">
        <v>59</v>
      </c>
      <c r="C61" s="39" t="s">
        <v>124</v>
      </c>
      <c r="D61" s="40">
        <f>SUM(D58:D60)</f>
        <v>0</v>
      </c>
      <c r="E61" s="40">
        <f t="shared" ref="E61:P61" si="25">SUM(E58:E60)</f>
        <v>0</v>
      </c>
      <c r="F61" s="40">
        <f t="shared" si="25"/>
        <v>0</v>
      </c>
      <c r="G61" s="40">
        <f t="shared" si="25"/>
        <v>0</v>
      </c>
      <c r="H61" s="40">
        <f t="shared" si="25"/>
        <v>0</v>
      </c>
      <c r="I61" s="40">
        <f t="shared" si="25"/>
        <v>0</v>
      </c>
      <c r="J61" s="40">
        <f t="shared" si="25"/>
        <v>0</v>
      </c>
      <c r="K61" s="40">
        <f t="shared" si="25"/>
        <v>0</v>
      </c>
      <c r="L61" s="40">
        <f t="shared" ref="L61:N61" si="26">SUM(L58:L60)</f>
        <v>0</v>
      </c>
      <c r="M61" s="40">
        <f t="shared" si="26"/>
        <v>0</v>
      </c>
      <c r="N61" s="40">
        <f t="shared" si="26"/>
        <v>0</v>
      </c>
      <c r="O61" s="40">
        <f t="shared" si="25"/>
        <v>0</v>
      </c>
      <c r="P61" s="40">
        <f t="shared" si="25"/>
        <v>0</v>
      </c>
      <c r="Q61" s="14">
        <f t="shared" si="0"/>
        <v>0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</row>
    <row r="62" spans="1:28" ht="24.9" hidden="1" customHeight="1" x14ac:dyDescent="0.3">
      <c r="A62" s="28" t="s">
        <v>125</v>
      </c>
      <c r="B62" s="18">
        <v>60</v>
      </c>
      <c r="C62" s="31" t="s">
        <v>126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4">
        <f t="shared" si="0"/>
        <v>0</v>
      </c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ht="24.9" hidden="1" customHeight="1" x14ac:dyDescent="0.3">
      <c r="A63" s="28" t="s">
        <v>127</v>
      </c>
      <c r="B63" s="18">
        <v>61</v>
      </c>
      <c r="C63" s="31" t="s">
        <v>128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4">
        <f t="shared" si="0"/>
        <v>0</v>
      </c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8" ht="24.9" hidden="1" customHeight="1" x14ac:dyDescent="0.3">
      <c r="A64" s="28" t="s">
        <v>129</v>
      </c>
      <c r="B64" s="18">
        <v>62</v>
      </c>
      <c r="C64" s="31" t="s">
        <v>130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4">
        <f t="shared" si="0"/>
        <v>0</v>
      </c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</row>
    <row r="65" spans="1:28" ht="24.9" hidden="1" customHeight="1" x14ac:dyDescent="0.3">
      <c r="A65" s="28" t="s">
        <v>131</v>
      </c>
      <c r="B65" s="18">
        <v>63</v>
      </c>
      <c r="C65" s="31" t="s">
        <v>132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4">
        <f t="shared" si="0"/>
        <v>0</v>
      </c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</row>
    <row r="66" spans="1:28" ht="24.9" hidden="1" customHeight="1" x14ac:dyDescent="0.3">
      <c r="A66" s="28" t="s">
        <v>133</v>
      </c>
      <c r="B66" s="18">
        <v>64</v>
      </c>
      <c r="C66" s="31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4">
        <f t="shared" si="0"/>
        <v>0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</row>
    <row r="67" spans="1:28" ht="24.9" hidden="1" customHeight="1" x14ac:dyDescent="0.3">
      <c r="A67" s="28" t="s">
        <v>135</v>
      </c>
      <c r="B67" s="18">
        <v>65</v>
      </c>
      <c r="C67" s="31" t="s">
        <v>136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4">
        <f t="shared" si="0"/>
        <v>0</v>
      </c>
      <c r="R67" s="32"/>
      <c r="S67" s="32"/>
      <c r="T67" s="32"/>
      <c r="U67" s="32"/>
      <c r="V67" s="41"/>
      <c r="W67" s="41"/>
      <c r="X67" s="41"/>
      <c r="Y67" s="41"/>
      <c r="Z67" s="41"/>
      <c r="AA67" s="41"/>
      <c r="AB67" s="41"/>
    </row>
    <row r="68" spans="1:28" ht="24.9" hidden="1" customHeight="1" x14ac:dyDescent="0.3">
      <c r="A68" s="28" t="s">
        <v>137</v>
      </c>
      <c r="B68" s="18">
        <v>66</v>
      </c>
      <c r="C68" s="31" t="s">
        <v>138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4">
        <f t="shared" si="0"/>
        <v>0</v>
      </c>
      <c r="R68" s="32"/>
      <c r="S68" s="41"/>
      <c r="T68" s="41"/>
      <c r="U68" s="41"/>
      <c r="V68" s="32"/>
      <c r="W68" s="32"/>
      <c r="X68" s="32"/>
      <c r="Y68" s="32"/>
      <c r="Z68" s="32"/>
      <c r="AA68" s="32"/>
      <c r="AB68" s="32"/>
    </row>
    <row r="69" spans="1:28" ht="24.9" hidden="1" customHeight="1" x14ac:dyDescent="0.3">
      <c r="A69" s="28" t="s">
        <v>139</v>
      </c>
      <c r="B69" s="18">
        <v>67</v>
      </c>
      <c r="C69" s="31" t="s">
        <v>140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4">
        <f t="shared" si="0"/>
        <v>0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</row>
    <row r="70" spans="1:28" ht="24.9" hidden="1" customHeight="1" x14ac:dyDescent="0.3">
      <c r="A70" s="28" t="s">
        <v>141</v>
      </c>
      <c r="B70" s="18">
        <v>68</v>
      </c>
      <c r="C70" s="31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4">
        <f t="shared" ref="Q70:Q133" si="27">SUM(D70:P70)</f>
        <v>0</v>
      </c>
      <c r="R70" s="32"/>
      <c r="S70" s="32"/>
      <c r="T70" s="32"/>
      <c r="U70" s="32"/>
      <c r="V70" s="41"/>
      <c r="W70" s="41"/>
      <c r="X70" s="41"/>
      <c r="Y70" s="41"/>
      <c r="Z70" s="41"/>
      <c r="AA70" s="41"/>
      <c r="AB70" s="41"/>
    </row>
    <row r="71" spans="1:28" ht="24.9" hidden="1" customHeight="1" x14ac:dyDescent="0.3">
      <c r="A71" s="28" t="s">
        <v>143</v>
      </c>
      <c r="B71" s="18">
        <v>69</v>
      </c>
      <c r="C71" s="31" t="s">
        <v>144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4">
        <f t="shared" si="27"/>
        <v>0</v>
      </c>
      <c r="R71" s="41"/>
      <c r="S71" s="41"/>
      <c r="T71" s="41"/>
      <c r="U71" s="41"/>
      <c r="V71" s="35"/>
      <c r="W71" s="35"/>
      <c r="X71" s="35"/>
      <c r="Y71" s="35"/>
      <c r="Z71" s="35"/>
      <c r="AA71" s="35"/>
      <c r="AB71" s="35"/>
    </row>
    <row r="72" spans="1:28" ht="24.9" hidden="1" customHeight="1" x14ac:dyDescent="0.3">
      <c r="A72" s="28" t="s">
        <v>145</v>
      </c>
      <c r="B72" s="18">
        <v>70</v>
      </c>
      <c r="C72" s="31" t="s">
        <v>146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4">
        <f t="shared" si="27"/>
        <v>0</v>
      </c>
      <c r="R72" s="32"/>
      <c r="S72" s="35"/>
      <c r="T72" s="35"/>
      <c r="U72" s="35"/>
      <c r="V72" s="15"/>
      <c r="W72" s="15"/>
      <c r="X72" s="15"/>
      <c r="Y72" s="15"/>
      <c r="Z72" s="15"/>
      <c r="AA72" s="15"/>
      <c r="AB72" s="15"/>
    </row>
    <row r="73" spans="1:28" ht="24.9" customHeight="1" x14ac:dyDescent="0.3">
      <c r="A73" s="23" t="s">
        <v>147</v>
      </c>
      <c r="B73" s="24">
        <v>71</v>
      </c>
      <c r="C73" s="25" t="s">
        <v>148</v>
      </c>
      <c r="D73" s="26">
        <f>D57+D61+D62+D63+D64+D65+D66+D67+D68+D69+D70+D71+D72</f>
        <v>0</v>
      </c>
      <c r="E73" s="26">
        <f t="shared" ref="E73:P73" si="28">E57+E61+E62+E63+E64+E65+E66+E67+E68+E69+E70+E71+E72</f>
        <v>0</v>
      </c>
      <c r="F73" s="26">
        <f t="shared" si="28"/>
        <v>0</v>
      </c>
      <c r="G73" s="26">
        <f t="shared" si="28"/>
        <v>0</v>
      </c>
      <c r="H73" s="26">
        <f t="shared" si="28"/>
        <v>0</v>
      </c>
      <c r="I73" s="26">
        <f t="shared" si="28"/>
        <v>0</v>
      </c>
      <c r="J73" s="26">
        <f t="shared" si="28"/>
        <v>0</v>
      </c>
      <c r="K73" s="26">
        <f t="shared" si="28"/>
        <v>0</v>
      </c>
      <c r="L73" s="26">
        <f t="shared" ref="L73:N73" si="29">L57+L61+L62+L63+L64+L65+L66+L67+L68+L69+L70+L71+L72</f>
        <v>0</v>
      </c>
      <c r="M73" s="26">
        <f t="shared" si="29"/>
        <v>0</v>
      </c>
      <c r="N73" s="26">
        <f t="shared" si="29"/>
        <v>0</v>
      </c>
      <c r="O73" s="26">
        <f t="shared" si="28"/>
        <v>0</v>
      </c>
      <c r="P73" s="26">
        <f t="shared" si="28"/>
        <v>0</v>
      </c>
      <c r="Q73" s="26">
        <f t="shared" si="27"/>
        <v>0</v>
      </c>
      <c r="R73" s="32"/>
      <c r="S73" s="15"/>
      <c r="T73" s="15"/>
      <c r="U73" s="15"/>
      <c r="V73" s="15"/>
      <c r="W73" s="15"/>
      <c r="X73" s="15"/>
      <c r="Y73" s="15"/>
      <c r="Z73" s="15"/>
      <c r="AA73" s="15"/>
      <c r="AB73" s="15"/>
    </row>
    <row r="74" spans="1:28" ht="24.9" hidden="1" customHeight="1" x14ac:dyDescent="0.3">
      <c r="A74" s="28" t="s">
        <v>149</v>
      </c>
      <c r="B74" s="18">
        <v>72</v>
      </c>
      <c r="C74" s="42" t="s">
        <v>150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>
        <f t="shared" si="27"/>
        <v>0</v>
      </c>
      <c r="R74" s="41"/>
      <c r="S74" s="15"/>
      <c r="T74" s="15"/>
      <c r="U74" s="15"/>
      <c r="V74" s="15"/>
      <c r="W74" s="15"/>
      <c r="X74" s="15"/>
      <c r="Y74" s="15"/>
      <c r="Z74" s="15"/>
      <c r="AA74" s="15"/>
      <c r="AB74" s="15"/>
    </row>
    <row r="75" spans="1:28" ht="24.9" hidden="1" customHeight="1" x14ac:dyDescent="0.3">
      <c r="A75" s="28" t="s">
        <v>151</v>
      </c>
      <c r="B75" s="18">
        <v>73</v>
      </c>
      <c r="C75" s="42" t="s">
        <v>152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4">
        <f t="shared" si="27"/>
        <v>0</v>
      </c>
      <c r="R75" s="35"/>
      <c r="S75" s="15"/>
      <c r="T75" s="15"/>
      <c r="U75" s="15"/>
      <c r="V75" s="15"/>
      <c r="W75" s="15"/>
      <c r="X75" s="15"/>
      <c r="Y75" s="15"/>
      <c r="Z75" s="15"/>
      <c r="AA75" s="15"/>
      <c r="AB75" s="15"/>
    </row>
    <row r="76" spans="1:28" ht="24.9" hidden="1" customHeight="1" x14ac:dyDescent="0.3">
      <c r="A76" s="28" t="s">
        <v>153</v>
      </c>
      <c r="B76" s="18">
        <v>74</v>
      </c>
      <c r="C76" s="42" t="s">
        <v>154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4">
        <f t="shared" si="27"/>
        <v>0</v>
      </c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</row>
    <row r="77" spans="1:28" ht="24.9" hidden="1" customHeight="1" x14ac:dyDescent="0.3">
      <c r="A77" s="28" t="s">
        <v>155</v>
      </c>
      <c r="B77" s="18">
        <v>75</v>
      </c>
      <c r="C77" s="42" t="s">
        <v>156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4">
        <f t="shared" si="27"/>
        <v>0</v>
      </c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</row>
    <row r="78" spans="1:28" ht="24.9" hidden="1" customHeight="1" x14ac:dyDescent="0.3">
      <c r="A78" s="28" t="s">
        <v>157</v>
      </c>
      <c r="B78" s="18">
        <v>76</v>
      </c>
      <c r="C78" s="16" t="s">
        <v>158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4">
        <f t="shared" si="27"/>
        <v>0</v>
      </c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</row>
    <row r="79" spans="1:28" ht="24.9" hidden="1" customHeight="1" x14ac:dyDescent="0.3">
      <c r="A79" s="28" t="s">
        <v>159</v>
      </c>
      <c r="B79" s="18">
        <v>77</v>
      </c>
      <c r="C79" s="16" t="s">
        <v>160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4">
        <f t="shared" si="27"/>
        <v>0</v>
      </c>
      <c r="R79" s="15"/>
      <c r="S79" s="15"/>
      <c r="T79" s="15"/>
      <c r="U79" s="15"/>
      <c r="V79" s="43"/>
      <c r="W79" s="43"/>
      <c r="X79" s="43"/>
      <c r="Y79" s="43"/>
      <c r="Z79" s="43"/>
      <c r="AA79" s="43"/>
      <c r="AB79" s="43"/>
    </row>
    <row r="80" spans="1:28" ht="24.9" hidden="1" customHeight="1" x14ac:dyDescent="0.3">
      <c r="A80" s="28" t="s">
        <v>161</v>
      </c>
      <c r="B80" s="18">
        <v>78</v>
      </c>
      <c r="C80" s="16" t="s">
        <v>162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4">
        <f t="shared" si="27"/>
        <v>0</v>
      </c>
      <c r="R80" s="15"/>
      <c r="S80" s="43"/>
      <c r="T80" s="43"/>
      <c r="U80" s="43"/>
      <c r="V80" s="32"/>
      <c r="W80" s="32"/>
      <c r="X80" s="32"/>
      <c r="Y80" s="32"/>
      <c r="Z80" s="32"/>
      <c r="AA80" s="32"/>
      <c r="AB80" s="32"/>
    </row>
    <row r="81" spans="1:28" ht="24.9" customHeight="1" x14ac:dyDescent="0.3">
      <c r="A81" s="23" t="s">
        <v>163</v>
      </c>
      <c r="B81" s="24">
        <v>79</v>
      </c>
      <c r="C81" s="25" t="s">
        <v>164</v>
      </c>
      <c r="D81" s="26">
        <f>SUM(D74:D80)</f>
        <v>0</v>
      </c>
      <c r="E81" s="26">
        <f t="shared" ref="E81:P81" si="30">SUM(E74:E80)</f>
        <v>0</v>
      </c>
      <c r="F81" s="26">
        <f t="shared" si="30"/>
        <v>0</v>
      </c>
      <c r="G81" s="26">
        <f t="shared" si="30"/>
        <v>0</v>
      </c>
      <c r="H81" s="26">
        <f t="shared" si="30"/>
        <v>0</v>
      </c>
      <c r="I81" s="26">
        <f t="shared" si="30"/>
        <v>0</v>
      </c>
      <c r="J81" s="26">
        <f t="shared" si="30"/>
        <v>0</v>
      </c>
      <c r="K81" s="26">
        <f t="shared" si="30"/>
        <v>0</v>
      </c>
      <c r="L81" s="26">
        <f t="shared" ref="L81:N81" si="31">SUM(L74:L80)</f>
        <v>0</v>
      </c>
      <c r="M81" s="26">
        <f t="shared" si="31"/>
        <v>0</v>
      </c>
      <c r="N81" s="26">
        <f t="shared" si="31"/>
        <v>0</v>
      </c>
      <c r="O81" s="26">
        <f t="shared" si="30"/>
        <v>0</v>
      </c>
      <c r="P81" s="26">
        <f t="shared" si="30"/>
        <v>0</v>
      </c>
      <c r="Q81" s="26">
        <f t="shared" si="27"/>
        <v>0</v>
      </c>
      <c r="R81" s="15"/>
      <c r="S81" s="32"/>
      <c r="T81" s="32"/>
      <c r="U81" s="32"/>
      <c r="V81" s="32"/>
      <c r="W81" s="32"/>
      <c r="X81" s="32"/>
      <c r="Y81" s="32"/>
      <c r="Z81" s="32"/>
      <c r="AA81" s="32"/>
      <c r="AB81" s="32"/>
    </row>
    <row r="82" spans="1:28" ht="24.9" hidden="1" customHeight="1" x14ac:dyDescent="0.3">
      <c r="A82" s="28" t="s">
        <v>165</v>
      </c>
      <c r="B82" s="18">
        <v>80</v>
      </c>
      <c r="C82" s="31" t="s">
        <v>166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4">
        <f t="shared" si="27"/>
        <v>0</v>
      </c>
      <c r="R82" s="15"/>
      <c r="S82" s="32"/>
      <c r="T82" s="32"/>
      <c r="U82" s="32"/>
      <c r="V82" s="32"/>
      <c r="W82" s="32"/>
      <c r="X82" s="32"/>
      <c r="Y82" s="32"/>
      <c r="Z82" s="32"/>
      <c r="AA82" s="32"/>
      <c r="AB82" s="32"/>
    </row>
    <row r="83" spans="1:28" ht="24.9" hidden="1" customHeight="1" x14ac:dyDescent="0.3">
      <c r="A83" s="28" t="s">
        <v>167</v>
      </c>
      <c r="B83" s="18">
        <v>81</v>
      </c>
      <c r="C83" s="31" t="s">
        <v>168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>
        <f t="shared" si="27"/>
        <v>0</v>
      </c>
      <c r="R83" s="43"/>
      <c r="S83" s="32"/>
      <c r="T83" s="32"/>
      <c r="U83" s="32"/>
      <c r="V83" s="32"/>
      <c r="W83" s="32"/>
      <c r="X83" s="32"/>
      <c r="Y83" s="32"/>
      <c r="Z83" s="32"/>
      <c r="AA83" s="32"/>
      <c r="AB83" s="32"/>
    </row>
    <row r="84" spans="1:28" ht="24.9" hidden="1" customHeight="1" x14ac:dyDescent="0.3">
      <c r="A84" s="28" t="s">
        <v>169</v>
      </c>
      <c r="B84" s="18">
        <v>82</v>
      </c>
      <c r="C84" s="31" t="s">
        <v>170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4">
        <f t="shared" si="27"/>
        <v>0</v>
      </c>
      <c r="R84" s="32"/>
      <c r="S84" s="32"/>
      <c r="T84" s="32"/>
      <c r="U84" s="32"/>
      <c r="V84" s="35"/>
      <c r="W84" s="35"/>
      <c r="X84" s="35"/>
      <c r="Y84" s="35"/>
      <c r="Z84" s="35"/>
      <c r="AA84" s="35"/>
      <c r="AB84" s="35"/>
    </row>
    <row r="85" spans="1:28" ht="24.9" hidden="1" customHeight="1" x14ac:dyDescent="0.3">
      <c r="A85" s="28" t="s">
        <v>171</v>
      </c>
      <c r="B85" s="18">
        <v>83</v>
      </c>
      <c r="C85" s="31" t="s">
        <v>172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4">
        <f t="shared" si="27"/>
        <v>0</v>
      </c>
      <c r="R85" s="32"/>
      <c r="S85" s="35"/>
      <c r="T85" s="35"/>
      <c r="U85" s="35"/>
      <c r="V85" s="32"/>
      <c r="W85" s="32"/>
      <c r="X85" s="32"/>
      <c r="Y85" s="32"/>
      <c r="Z85" s="32"/>
      <c r="AA85" s="32"/>
      <c r="AB85" s="32"/>
    </row>
    <row r="86" spans="1:28" ht="24.9" customHeight="1" x14ac:dyDescent="0.3">
      <c r="A86" s="23" t="s">
        <v>173</v>
      </c>
      <c r="B86" s="24">
        <v>84</v>
      </c>
      <c r="C86" s="25" t="s">
        <v>174</v>
      </c>
      <c r="D86" s="26">
        <f>SUM(D82:D85)</f>
        <v>0</v>
      </c>
      <c r="E86" s="26">
        <f t="shared" ref="E86:P86" si="32">SUM(E82:E85)</f>
        <v>0</v>
      </c>
      <c r="F86" s="26">
        <f t="shared" si="32"/>
        <v>0</v>
      </c>
      <c r="G86" s="26">
        <f t="shared" si="32"/>
        <v>0</v>
      </c>
      <c r="H86" s="26">
        <f t="shared" si="32"/>
        <v>0</v>
      </c>
      <c r="I86" s="26">
        <f t="shared" si="32"/>
        <v>0</v>
      </c>
      <c r="J86" s="26">
        <f t="shared" si="32"/>
        <v>0</v>
      </c>
      <c r="K86" s="26">
        <f t="shared" si="32"/>
        <v>0</v>
      </c>
      <c r="L86" s="26">
        <f t="shared" ref="L86:N86" si="33">SUM(L82:L85)</f>
        <v>0</v>
      </c>
      <c r="M86" s="26">
        <f t="shared" si="33"/>
        <v>0</v>
      </c>
      <c r="N86" s="26">
        <f t="shared" si="33"/>
        <v>0</v>
      </c>
      <c r="O86" s="26">
        <f t="shared" si="32"/>
        <v>0</v>
      </c>
      <c r="P86" s="26">
        <f t="shared" si="32"/>
        <v>0</v>
      </c>
      <c r="Q86" s="26">
        <f t="shared" si="27"/>
        <v>0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</row>
    <row r="87" spans="1:28" ht="24.9" hidden="1" customHeight="1" x14ac:dyDescent="0.3">
      <c r="A87" s="28" t="s">
        <v>175</v>
      </c>
      <c r="B87" s="18">
        <v>85</v>
      </c>
      <c r="C87" s="31" t="s">
        <v>176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4">
        <f t="shared" si="27"/>
        <v>0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</row>
    <row r="88" spans="1:28" ht="24.9" hidden="1" customHeight="1" x14ac:dyDescent="0.3">
      <c r="A88" s="28" t="s">
        <v>177</v>
      </c>
      <c r="B88" s="18">
        <v>86</v>
      </c>
      <c r="C88" s="31" t="s">
        <v>178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4">
        <f t="shared" si="27"/>
        <v>0</v>
      </c>
      <c r="R88" s="35"/>
      <c r="S88" s="32"/>
      <c r="T88" s="32"/>
      <c r="U88" s="32"/>
      <c r="V88" s="32"/>
      <c r="W88" s="32"/>
      <c r="X88" s="32"/>
      <c r="Y88" s="32"/>
      <c r="Z88" s="32"/>
      <c r="AA88" s="32"/>
      <c r="AB88" s="32"/>
    </row>
    <row r="89" spans="1:28" ht="24.9" hidden="1" customHeight="1" x14ac:dyDescent="0.3">
      <c r="A89" s="28" t="s">
        <v>179</v>
      </c>
      <c r="B89" s="18">
        <v>87</v>
      </c>
      <c r="C89" s="31" t="s">
        <v>180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4">
        <f t="shared" si="27"/>
        <v>0</v>
      </c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1:28" ht="24.9" hidden="1" customHeight="1" x14ac:dyDescent="0.3">
      <c r="A90" s="28" t="s">
        <v>181</v>
      </c>
      <c r="B90" s="18">
        <v>88</v>
      </c>
      <c r="C90" s="31" t="s">
        <v>182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4">
        <f t="shared" si="27"/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</row>
    <row r="91" spans="1:28" ht="24.9" hidden="1" customHeight="1" x14ac:dyDescent="0.3">
      <c r="A91" s="28" t="s">
        <v>183</v>
      </c>
      <c r="B91" s="18">
        <v>89</v>
      </c>
      <c r="C91" s="31" t="s">
        <v>184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4">
        <f t="shared" si="27"/>
        <v>0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</row>
    <row r="92" spans="1:28" ht="24.9" hidden="1" customHeight="1" x14ac:dyDescent="0.3">
      <c r="A92" s="28" t="s">
        <v>185</v>
      </c>
      <c r="B92" s="18">
        <v>90</v>
      </c>
      <c r="C92" s="31" t="s">
        <v>186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>
        <f t="shared" si="27"/>
        <v>0</v>
      </c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</row>
    <row r="93" spans="1:28" ht="24.9" hidden="1" customHeight="1" x14ac:dyDescent="0.3">
      <c r="A93" s="28" t="s">
        <v>187</v>
      </c>
      <c r="B93" s="18">
        <v>91</v>
      </c>
      <c r="C93" s="31" t="s">
        <v>188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>
        <f t="shared" si="27"/>
        <v>0</v>
      </c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</row>
    <row r="94" spans="1:28" ht="24.9" hidden="1" customHeight="1" x14ac:dyDescent="0.3">
      <c r="A94" s="28" t="s">
        <v>189</v>
      </c>
      <c r="B94" s="18">
        <v>92</v>
      </c>
      <c r="C94" s="31" t="s">
        <v>190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>
        <f t="shared" si="27"/>
        <v>0</v>
      </c>
      <c r="R94" s="32"/>
      <c r="S94" s="32"/>
      <c r="T94" s="32"/>
      <c r="U94" s="32"/>
      <c r="V94" s="35"/>
      <c r="W94" s="35"/>
      <c r="X94" s="35"/>
      <c r="Y94" s="35"/>
      <c r="Z94" s="35"/>
      <c r="AA94" s="35"/>
      <c r="AB94" s="35"/>
    </row>
    <row r="95" spans="1:28" ht="24.9" hidden="1" customHeight="1" x14ac:dyDescent="0.3">
      <c r="A95" s="28" t="s">
        <v>191</v>
      </c>
      <c r="B95" s="18">
        <v>93</v>
      </c>
      <c r="C95" s="31" t="s">
        <v>192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>
        <f t="shared" si="27"/>
        <v>0</v>
      </c>
      <c r="R95" s="32"/>
      <c r="S95" s="35"/>
      <c r="T95" s="35"/>
      <c r="U95" s="35"/>
      <c r="V95" s="43"/>
      <c r="W95" s="43"/>
      <c r="X95" s="43"/>
      <c r="Y95" s="43"/>
      <c r="Z95" s="43"/>
      <c r="AA95" s="43"/>
      <c r="AB95" s="43"/>
    </row>
    <row r="96" spans="1:28" ht="24.9" customHeight="1" x14ac:dyDescent="0.3">
      <c r="A96" s="23" t="s">
        <v>193</v>
      </c>
      <c r="B96" s="24">
        <v>94</v>
      </c>
      <c r="C96" s="25" t="s">
        <v>194</v>
      </c>
      <c r="D96" s="26">
        <f>SUM(D87:D95)</f>
        <v>0</v>
      </c>
      <c r="E96" s="26">
        <f t="shared" ref="E96:P96" si="34">SUM(E87:E95)</f>
        <v>0</v>
      </c>
      <c r="F96" s="26">
        <f t="shared" si="34"/>
        <v>0</v>
      </c>
      <c r="G96" s="26">
        <f t="shared" si="34"/>
        <v>0</v>
      </c>
      <c r="H96" s="26">
        <f t="shared" si="34"/>
        <v>0</v>
      </c>
      <c r="I96" s="26">
        <f t="shared" si="34"/>
        <v>0</v>
      </c>
      <c r="J96" s="26">
        <f t="shared" si="34"/>
        <v>0</v>
      </c>
      <c r="K96" s="26">
        <f t="shared" si="34"/>
        <v>0</v>
      </c>
      <c r="L96" s="26">
        <f t="shared" ref="L96:N96" si="35">SUM(L87:L95)</f>
        <v>0</v>
      </c>
      <c r="M96" s="26">
        <f t="shared" si="35"/>
        <v>0</v>
      </c>
      <c r="N96" s="26">
        <f t="shared" si="35"/>
        <v>0</v>
      </c>
      <c r="O96" s="26">
        <f t="shared" si="34"/>
        <v>0</v>
      </c>
      <c r="P96" s="26">
        <f t="shared" si="34"/>
        <v>0</v>
      </c>
      <c r="Q96" s="26">
        <f t="shared" si="27"/>
        <v>0</v>
      </c>
      <c r="R96" s="32"/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1:28" ht="24.9" customHeight="1" x14ac:dyDescent="0.3">
      <c r="A97" s="44" t="s">
        <v>195</v>
      </c>
      <c r="B97" s="45">
        <v>95</v>
      </c>
      <c r="C97" s="46" t="s">
        <v>196</v>
      </c>
      <c r="D97" s="47">
        <f t="shared" ref="D97:P97" si="36">D21+D22+D47+D56+D73+D81+D86+D96</f>
        <v>0</v>
      </c>
      <c r="E97" s="47">
        <f t="shared" si="36"/>
        <v>2666000</v>
      </c>
      <c r="F97" s="47">
        <f t="shared" si="36"/>
        <v>0</v>
      </c>
      <c r="G97" s="47">
        <f t="shared" si="36"/>
        <v>5424000</v>
      </c>
      <c r="H97" s="47">
        <f t="shared" si="36"/>
        <v>21590000</v>
      </c>
      <c r="I97" s="47">
        <f t="shared" si="36"/>
        <v>127000</v>
      </c>
      <c r="J97" s="47">
        <f t="shared" si="36"/>
        <v>19609648.699999999</v>
      </c>
      <c r="K97" s="47">
        <f t="shared" si="36"/>
        <v>22208374.82</v>
      </c>
      <c r="L97" s="47">
        <f t="shared" ref="L97:N97" si="37">L21+L22+L47+L56+L73+L81+L86+L96</f>
        <v>5000000</v>
      </c>
      <c r="M97" s="47">
        <f t="shared" si="37"/>
        <v>16234788.1</v>
      </c>
      <c r="N97" s="47">
        <f t="shared" si="37"/>
        <v>24893419.899999999</v>
      </c>
      <c r="O97" s="47">
        <f t="shared" si="36"/>
        <v>35104326.350000001</v>
      </c>
      <c r="P97" s="47">
        <f t="shared" si="36"/>
        <v>0</v>
      </c>
      <c r="Q97" s="47">
        <f t="shared" si="27"/>
        <v>152857557.87</v>
      </c>
      <c r="R97" s="32"/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1:28" ht="24.9" customHeight="1" x14ac:dyDescent="0.3">
      <c r="A98" s="48"/>
      <c r="B98" s="18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35"/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1:28" ht="24.9" customHeight="1" x14ac:dyDescent="0.3">
      <c r="A99" s="51"/>
      <c r="B99" s="52"/>
      <c r="C99" s="53" t="s">
        <v>197</v>
      </c>
      <c r="D99" s="54">
        <f t="shared" ref="D99:Q99" si="38">D21+D22+D47+D56+D73</f>
        <v>0</v>
      </c>
      <c r="E99" s="54">
        <f t="shared" si="38"/>
        <v>2666000</v>
      </c>
      <c r="F99" s="54">
        <f t="shared" si="38"/>
        <v>0</v>
      </c>
      <c r="G99" s="54">
        <f t="shared" si="38"/>
        <v>5424000</v>
      </c>
      <c r="H99" s="54">
        <f t="shared" si="38"/>
        <v>21590000</v>
      </c>
      <c r="I99" s="54">
        <f t="shared" si="38"/>
        <v>127000</v>
      </c>
      <c r="J99" s="54">
        <f t="shared" si="38"/>
        <v>19609648.699999999</v>
      </c>
      <c r="K99" s="54">
        <f t="shared" si="38"/>
        <v>22208374.82</v>
      </c>
      <c r="L99" s="54">
        <f t="shared" ref="L99:N99" si="39">L21+L22+L47+L56+L73</f>
        <v>5000000</v>
      </c>
      <c r="M99" s="54">
        <f t="shared" si="39"/>
        <v>16234788.1</v>
      </c>
      <c r="N99" s="54">
        <f t="shared" si="39"/>
        <v>24893419.899999999</v>
      </c>
      <c r="O99" s="54">
        <f t="shared" si="38"/>
        <v>35104326.350000001</v>
      </c>
      <c r="P99" s="54">
        <f t="shared" si="38"/>
        <v>0</v>
      </c>
      <c r="Q99" s="54">
        <f t="shared" si="38"/>
        <v>152857557.87</v>
      </c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1:28" ht="24.9" customHeight="1" x14ac:dyDescent="0.3">
      <c r="A100" s="51"/>
      <c r="B100" s="52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1:28" ht="24.9" customHeight="1" x14ac:dyDescent="0.3">
      <c r="A101" s="51"/>
      <c r="B101" s="52"/>
      <c r="C101" s="53" t="s">
        <v>198</v>
      </c>
      <c r="D101" s="54">
        <f>D81+D86+D96</f>
        <v>0</v>
      </c>
      <c r="E101" s="54">
        <f t="shared" ref="E101:Q101" si="40">E81+E86+E96</f>
        <v>0</v>
      </c>
      <c r="F101" s="54">
        <f t="shared" si="40"/>
        <v>0</v>
      </c>
      <c r="G101" s="54">
        <f t="shared" si="40"/>
        <v>0</v>
      </c>
      <c r="H101" s="54">
        <f t="shared" si="40"/>
        <v>0</v>
      </c>
      <c r="I101" s="54">
        <f t="shared" si="40"/>
        <v>0</v>
      </c>
      <c r="J101" s="54">
        <f t="shared" si="40"/>
        <v>0</v>
      </c>
      <c r="K101" s="54">
        <f t="shared" si="40"/>
        <v>0</v>
      </c>
      <c r="L101" s="54">
        <f t="shared" ref="L101:N101" si="41">L81+L86+L96</f>
        <v>0</v>
      </c>
      <c r="M101" s="54">
        <f t="shared" si="41"/>
        <v>0</v>
      </c>
      <c r="N101" s="54">
        <f t="shared" si="41"/>
        <v>0</v>
      </c>
      <c r="O101" s="54">
        <f t="shared" si="40"/>
        <v>0</v>
      </c>
      <c r="P101" s="54">
        <f t="shared" si="40"/>
        <v>0</v>
      </c>
      <c r="Q101" s="54">
        <f t="shared" si="40"/>
        <v>0</v>
      </c>
      <c r="R101" s="43"/>
      <c r="S101" s="43"/>
      <c r="T101" s="43"/>
      <c r="U101" s="43"/>
      <c r="V101" s="10"/>
      <c r="W101" s="10"/>
      <c r="X101" s="10"/>
      <c r="Y101" s="10"/>
      <c r="Z101" s="10"/>
      <c r="AA101" s="10"/>
      <c r="AB101" s="10"/>
    </row>
    <row r="102" spans="1:28" ht="24.9" customHeight="1" x14ac:dyDescent="0.3">
      <c r="A102" s="48"/>
      <c r="B102" s="18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43"/>
      <c r="S102" s="10"/>
      <c r="T102" s="10"/>
      <c r="U102" s="10"/>
      <c r="V102" s="41"/>
      <c r="W102" s="41"/>
      <c r="X102" s="41"/>
      <c r="Y102" s="41"/>
      <c r="Z102" s="41"/>
      <c r="AA102" s="41"/>
      <c r="AB102" s="41"/>
    </row>
    <row r="103" spans="1:28" ht="24.9" customHeight="1" x14ac:dyDescent="0.3">
      <c r="A103" s="7" t="s">
        <v>199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43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</row>
    <row r="104" spans="1:28" ht="24.9" hidden="1" customHeight="1" x14ac:dyDescent="0.3">
      <c r="A104" s="36" t="s">
        <v>200</v>
      </c>
      <c r="B104" s="13" t="s">
        <v>3</v>
      </c>
      <c r="C104" s="31" t="s">
        <v>201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4">
        <f t="shared" si="27"/>
        <v>0</v>
      </c>
      <c r="R104" s="43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</row>
    <row r="105" spans="1:28" ht="24.9" hidden="1" customHeight="1" x14ac:dyDescent="0.3">
      <c r="A105" s="36" t="s">
        <v>202</v>
      </c>
      <c r="B105" s="13" t="s">
        <v>6</v>
      </c>
      <c r="C105" s="31" t="s">
        <v>203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4">
        <f t="shared" si="27"/>
        <v>0</v>
      </c>
      <c r="R105" s="10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</row>
    <row r="106" spans="1:28" ht="24.9" hidden="1" customHeight="1" x14ac:dyDescent="0.3">
      <c r="A106" s="36" t="s">
        <v>204</v>
      </c>
      <c r="B106" s="13" t="s">
        <v>9</v>
      </c>
      <c r="C106" s="31" t="s">
        <v>205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4">
        <f t="shared" si="27"/>
        <v>0</v>
      </c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</row>
    <row r="107" spans="1:28" ht="24.9" hidden="1" customHeight="1" x14ac:dyDescent="0.3">
      <c r="A107" s="57" t="s">
        <v>206</v>
      </c>
      <c r="B107" s="38" t="s">
        <v>12</v>
      </c>
      <c r="C107" s="39" t="s">
        <v>207</v>
      </c>
      <c r="D107" s="40">
        <f>SUM(D104:D106)</f>
        <v>0</v>
      </c>
      <c r="E107" s="40">
        <f t="shared" ref="E107:P107" si="42">SUM(E104:E106)</f>
        <v>0</v>
      </c>
      <c r="F107" s="40">
        <f t="shared" si="42"/>
        <v>0</v>
      </c>
      <c r="G107" s="40">
        <f t="shared" si="42"/>
        <v>0</v>
      </c>
      <c r="H107" s="40">
        <f t="shared" si="42"/>
        <v>0</v>
      </c>
      <c r="I107" s="40">
        <f t="shared" si="42"/>
        <v>0</v>
      </c>
      <c r="J107" s="40">
        <f t="shared" si="42"/>
        <v>0</v>
      </c>
      <c r="K107" s="40">
        <f t="shared" si="42"/>
        <v>0</v>
      </c>
      <c r="L107" s="40"/>
      <c r="M107" s="40"/>
      <c r="N107" s="40"/>
      <c r="O107" s="40">
        <f t="shared" si="42"/>
        <v>0</v>
      </c>
      <c r="P107" s="40">
        <f t="shared" si="42"/>
        <v>0</v>
      </c>
      <c r="Q107" s="14">
        <f t="shared" si="27"/>
        <v>0</v>
      </c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</row>
    <row r="108" spans="1:28" ht="24.9" hidden="1" customHeight="1" x14ac:dyDescent="0.3">
      <c r="A108" s="36" t="s">
        <v>208</v>
      </c>
      <c r="B108" s="13" t="s">
        <v>15</v>
      </c>
      <c r="C108" s="31" t="s">
        <v>209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4">
        <f t="shared" si="27"/>
        <v>0</v>
      </c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</row>
    <row r="109" spans="1:28" ht="24.9" hidden="1" customHeight="1" x14ac:dyDescent="0.3">
      <c r="A109" s="36" t="s">
        <v>210</v>
      </c>
      <c r="B109" s="13" t="s">
        <v>18</v>
      </c>
      <c r="C109" s="31" t="s">
        <v>211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4">
        <f t="shared" si="27"/>
        <v>0</v>
      </c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</row>
    <row r="110" spans="1:28" ht="24.9" hidden="1" customHeight="1" x14ac:dyDescent="0.3">
      <c r="A110" s="36" t="s">
        <v>212</v>
      </c>
      <c r="B110" s="13" t="s">
        <v>21</v>
      </c>
      <c r="C110" s="3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4">
        <f t="shared" si="27"/>
        <v>0</v>
      </c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ht="24.9" hidden="1" customHeight="1" x14ac:dyDescent="0.3">
      <c r="A111" s="36" t="s">
        <v>214</v>
      </c>
      <c r="B111" s="13" t="s">
        <v>24</v>
      </c>
      <c r="C111" s="31" t="s">
        <v>215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4">
        <f t="shared" si="27"/>
        <v>0</v>
      </c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</row>
    <row r="112" spans="1:28" ht="24.9" hidden="1" customHeight="1" x14ac:dyDescent="0.3">
      <c r="A112" s="36" t="s">
        <v>216</v>
      </c>
      <c r="B112" s="13" t="s">
        <v>27</v>
      </c>
      <c r="C112" s="31" t="s">
        <v>217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4">
        <f t="shared" si="27"/>
        <v>0</v>
      </c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</row>
    <row r="113" spans="1:28" ht="24.9" hidden="1" customHeight="1" x14ac:dyDescent="0.3">
      <c r="A113" s="36" t="s">
        <v>218</v>
      </c>
      <c r="B113" s="13" t="s">
        <v>219</v>
      </c>
      <c r="C113" s="31" t="s">
        <v>220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">
        <f t="shared" si="27"/>
        <v>0</v>
      </c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</row>
    <row r="114" spans="1:28" ht="24.9" hidden="1" customHeight="1" x14ac:dyDescent="0.3">
      <c r="A114" s="58" t="s">
        <v>221</v>
      </c>
      <c r="B114" s="38" t="s">
        <v>222</v>
      </c>
      <c r="C114" s="39" t="s">
        <v>223</v>
      </c>
      <c r="D114" s="40">
        <f>SUM(D108:D113)</f>
        <v>0</v>
      </c>
      <c r="E114" s="40">
        <f t="shared" ref="E114:P114" si="43">SUM(E108:E113)</f>
        <v>0</v>
      </c>
      <c r="F114" s="40">
        <f t="shared" si="43"/>
        <v>0</v>
      </c>
      <c r="G114" s="40">
        <f t="shared" si="43"/>
        <v>0</v>
      </c>
      <c r="H114" s="40">
        <f t="shared" si="43"/>
        <v>0</v>
      </c>
      <c r="I114" s="40">
        <f t="shared" si="43"/>
        <v>0</v>
      </c>
      <c r="J114" s="40">
        <f t="shared" si="43"/>
        <v>0</v>
      </c>
      <c r="K114" s="40">
        <f t="shared" si="43"/>
        <v>0</v>
      </c>
      <c r="L114" s="40"/>
      <c r="M114" s="40"/>
      <c r="N114" s="40"/>
      <c r="O114" s="40">
        <f t="shared" si="43"/>
        <v>0</v>
      </c>
      <c r="P114" s="40">
        <f t="shared" si="43"/>
        <v>0</v>
      </c>
      <c r="Q114" s="14">
        <f t="shared" si="27"/>
        <v>0</v>
      </c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</row>
    <row r="115" spans="1:28" ht="24.9" hidden="1" customHeight="1" x14ac:dyDescent="0.3">
      <c r="A115" s="16" t="s">
        <v>224</v>
      </c>
      <c r="B115" s="13" t="s">
        <v>225</v>
      </c>
      <c r="C115" s="31" t="s">
        <v>226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4">
        <f t="shared" si="27"/>
        <v>0</v>
      </c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</row>
    <row r="116" spans="1:28" ht="24.9" hidden="1" customHeight="1" x14ac:dyDescent="0.3">
      <c r="A116" s="16" t="s">
        <v>227</v>
      </c>
      <c r="B116" s="13" t="s">
        <v>228</v>
      </c>
      <c r="C116" s="31" t="s">
        <v>229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4">
        <f t="shared" si="27"/>
        <v>0</v>
      </c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</row>
    <row r="117" spans="1:28" ht="24.9" hidden="1" customHeight="1" x14ac:dyDescent="0.3">
      <c r="A117" s="16" t="s">
        <v>230</v>
      </c>
      <c r="B117" s="13" t="s">
        <v>231</v>
      </c>
      <c r="C117" s="31" t="s">
        <v>232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4">
        <f t="shared" si="27"/>
        <v>0</v>
      </c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</row>
    <row r="118" spans="1:28" ht="24.9" hidden="1" customHeight="1" x14ac:dyDescent="0.3">
      <c r="A118" s="16" t="s">
        <v>233</v>
      </c>
      <c r="B118" s="13" t="s">
        <v>234</v>
      </c>
      <c r="C118" s="31" t="s">
        <v>235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4">
        <f t="shared" si="27"/>
        <v>0</v>
      </c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</row>
    <row r="119" spans="1:28" ht="24.9" hidden="1" customHeight="1" x14ac:dyDescent="0.3">
      <c r="A119" s="16" t="s">
        <v>236</v>
      </c>
      <c r="B119" s="13" t="s">
        <v>237</v>
      </c>
      <c r="C119" s="31" t="s">
        <v>238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4">
        <f t="shared" si="27"/>
        <v>0</v>
      </c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</row>
    <row r="120" spans="1:28" ht="24.9" hidden="1" customHeight="1" x14ac:dyDescent="0.3">
      <c r="A120" s="16" t="s">
        <v>239</v>
      </c>
      <c r="B120" s="13" t="s">
        <v>240</v>
      </c>
      <c r="C120" s="31" t="s">
        <v>241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4">
        <f t="shared" si="27"/>
        <v>0</v>
      </c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</row>
    <row r="121" spans="1:28" ht="24.9" hidden="1" customHeight="1" x14ac:dyDescent="0.3">
      <c r="A121" s="36" t="s">
        <v>242</v>
      </c>
      <c r="B121" s="13" t="s">
        <v>243</v>
      </c>
      <c r="C121" s="31" t="s">
        <v>244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4">
        <f t="shared" si="27"/>
        <v>0</v>
      </c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</row>
    <row r="122" spans="1:28" ht="24.9" hidden="1" customHeight="1" x14ac:dyDescent="0.3">
      <c r="A122" s="36" t="s">
        <v>245</v>
      </c>
      <c r="B122" s="13" t="s">
        <v>246</v>
      </c>
      <c r="C122" s="31" t="s">
        <v>247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4">
        <f t="shared" si="27"/>
        <v>0</v>
      </c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</row>
    <row r="123" spans="1:28" ht="24.9" hidden="1" customHeight="1" x14ac:dyDescent="0.3">
      <c r="A123" s="58" t="s">
        <v>248</v>
      </c>
      <c r="B123" s="38" t="s">
        <v>249</v>
      </c>
      <c r="C123" s="39" t="s">
        <v>250</v>
      </c>
      <c r="D123" s="40">
        <f>SUM(D121:D122)</f>
        <v>0</v>
      </c>
      <c r="E123" s="40">
        <f t="shared" ref="E123:P123" si="44">SUM(E121:E122)</f>
        <v>0</v>
      </c>
      <c r="F123" s="40">
        <f t="shared" si="44"/>
        <v>0</v>
      </c>
      <c r="G123" s="40">
        <f t="shared" si="44"/>
        <v>0</v>
      </c>
      <c r="H123" s="40">
        <f t="shared" si="44"/>
        <v>0</v>
      </c>
      <c r="I123" s="40">
        <f t="shared" si="44"/>
        <v>0</v>
      </c>
      <c r="J123" s="40">
        <f t="shared" si="44"/>
        <v>0</v>
      </c>
      <c r="K123" s="40">
        <f t="shared" si="44"/>
        <v>0</v>
      </c>
      <c r="L123" s="40"/>
      <c r="M123" s="40"/>
      <c r="N123" s="40"/>
      <c r="O123" s="40">
        <f t="shared" si="44"/>
        <v>0</v>
      </c>
      <c r="P123" s="40">
        <f t="shared" si="44"/>
        <v>0</v>
      </c>
      <c r="Q123" s="14">
        <f t="shared" si="27"/>
        <v>0</v>
      </c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1:28" ht="24.9" hidden="1" customHeight="1" x14ac:dyDescent="0.3">
      <c r="A124" s="19" t="s">
        <v>251</v>
      </c>
      <c r="B124" s="20" t="s">
        <v>252</v>
      </c>
      <c r="C124" s="21" t="s">
        <v>253</v>
      </c>
      <c r="D124" s="22">
        <f>D107+D114+D115+D116+D117+D118+D119+D120+D123</f>
        <v>0</v>
      </c>
      <c r="E124" s="22">
        <f t="shared" ref="E124:P124" si="45">E107+E114+E115+E116+E117+E118+E119+E120+E123</f>
        <v>0</v>
      </c>
      <c r="F124" s="22">
        <f t="shared" si="45"/>
        <v>0</v>
      </c>
      <c r="G124" s="22">
        <f t="shared" si="45"/>
        <v>0</v>
      </c>
      <c r="H124" s="22">
        <f t="shared" si="45"/>
        <v>0</v>
      </c>
      <c r="I124" s="22">
        <f t="shared" si="45"/>
        <v>0</v>
      </c>
      <c r="J124" s="22">
        <f t="shared" si="45"/>
        <v>0</v>
      </c>
      <c r="K124" s="22">
        <f t="shared" si="45"/>
        <v>0</v>
      </c>
      <c r="L124" s="22"/>
      <c r="M124" s="22"/>
      <c r="N124" s="22"/>
      <c r="O124" s="22">
        <f t="shared" si="45"/>
        <v>0</v>
      </c>
      <c r="P124" s="22">
        <f t="shared" si="45"/>
        <v>0</v>
      </c>
      <c r="Q124" s="14">
        <f t="shared" si="27"/>
        <v>0</v>
      </c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1:28" ht="24.9" hidden="1" customHeight="1" x14ac:dyDescent="0.3">
      <c r="A125" s="16" t="s">
        <v>254</v>
      </c>
      <c r="B125" s="13" t="s">
        <v>255</v>
      </c>
      <c r="C125" s="31" t="s">
        <v>256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4">
        <f t="shared" si="27"/>
        <v>0</v>
      </c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1:28" ht="24.9" hidden="1" customHeight="1" x14ac:dyDescent="0.3">
      <c r="A126" s="16" t="s">
        <v>257</v>
      </c>
      <c r="B126" s="13" t="s">
        <v>258</v>
      </c>
      <c r="C126" s="31" t="s">
        <v>259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4">
        <f t="shared" si="27"/>
        <v>0</v>
      </c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1:28" ht="24.9" hidden="1" customHeight="1" x14ac:dyDescent="0.3">
      <c r="A127" s="16" t="s">
        <v>260</v>
      </c>
      <c r="B127" s="13" t="s">
        <v>261</v>
      </c>
      <c r="C127" s="31" t="s">
        <v>262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4">
        <f t="shared" si="27"/>
        <v>0</v>
      </c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1:28" ht="24.9" hidden="1" customHeight="1" x14ac:dyDescent="0.3">
      <c r="A128" s="16" t="s">
        <v>263</v>
      </c>
      <c r="B128" s="13" t="s">
        <v>264</v>
      </c>
      <c r="C128" s="31" t="s">
        <v>265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4">
        <f t="shared" si="27"/>
        <v>0</v>
      </c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1:28" ht="24.9" hidden="1" customHeight="1" x14ac:dyDescent="0.3">
      <c r="A129" s="16" t="s">
        <v>266</v>
      </c>
      <c r="B129" s="13" t="s">
        <v>267</v>
      </c>
      <c r="C129" s="31" t="s">
        <v>268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4">
        <f t="shared" si="27"/>
        <v>0</v>
      </c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1:28" ht="24.9" hidden="1" customHeight="1" x14ac:dyDescent="0.3">
      <c r="A130" s="19" t="s">
        <v>269</v>
      </c>
      <c r="B130" s="20" t="s">
        <v>270</v>
      </c>
      <c r="C130" s="21" t="s">
        <v>271</v>
      </c>
      <c r="D130" s="22">
        <f>SUM(D125:D129)</f>
        <v>0</v>
      </c>
      <c r="E130" s="22">
        <f t="shared" ref="E130:P130" si="46">SUM(E125:E129)</f>
        <v>0</v>
      </c>
      <c r="F130" s="22">
        <f t="shared" si="46"/>
        <v>0</v>
      </c>
      <c r="G130" s="22">
        <f t="shared" si="46"/>
        <v>0</v>
      </c>
      <c r="H130" s="22">
        <f t="shared" si="46"/>
        <v>0</v>
      </c>
      <c r="I130" s="22">
        <f t="shared" si="46"/>
        <v>0</v>
      </c>
      <c r="J130" s="22">
        <f t="shared" si="46"/>
        <v>0</v>
      </c>
      <c r="K130" s="22">
        <f t="shared" si="46"/>
        <v>0</v>
      </c>
      <c r="L130" s="22"/>
      <c r="M130" s="22"/>
      <c r="N130" s="22"/>
      <c r="O130" s="22">
        <f t="shared" si="46"/>
        <v>0</v>
      </c>
      <c r="P130" s="22">
        <f t="shared" si="46"/>
        <v>0</v>
      </c>
      <c r="Q130" s="14">
        <f t="shared" si="27"/>
        <v>0</v>
      </c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ht="24.9" hidden="1" customHeight="1" x14ac:dyDescent="0.3">
      <c r="A131" s="16" t="s">
        <v>272</v>
      </c>
      <c r="B131" s="13" t="s">
        <v>273</v>
      </c>
      <c r="C131" s="31" t="s">
        <v>274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4">
        <f t="shared" si="27"/>
        <v>0</v>
      </c>
      <c r="R131" s="41"/>
      <c r="S131" s="41"/>
      <c r="T131" s="41"/>
      <c r="U131" s="41"/>
      <c r="V131" s="61"/>
      <c r="W131" s="61"/>
      <c r="X131" s="61"/>
      <c r="Y131" s="61"/>
      <c r="Z131" s="61"/>
      <c r="AA131" s="61"/>
      <c r="AB131" s="61"/>
    </row>
    <row r="132" spans="1:28" ht="24.9" hidden="1" customHeight="1" x14ac:dyDescent="0.3">
      <c r="A132" s="16" t="s">
        <v>275</v>
      </c>
      <c r="B132" s="13" t="s">
        <v>276</v>
      </c>
      <c r="C132" s="31" t="s">
        <v>277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4">
        <f t="shared" si="27"/>
        <v>0</v>
      </c>
      <c r="R132" s="41"/>
      <c r="S132" s="61"/>
      <c r="T132" s="61"/>
      <c r="U132" s="61"/>
      <c r="V132" s="10"/>
      <c r="W132" s="10"/>
      <c r="X132" s="10"/>
      <c r="Y132" s="10"/>
      <c r="Z132" s="10"/>
      <c r="AA132" s="10"/>
      <c r="AB132" s="10"/>
    </row>
    <row r="133" spans="1:28" ht="24.9" customHeight="1" x14ac:dyDescent="0.3">
      <c r="A133" s="44" t="s">
        <v>278</v>
      </c>
      <c r="B133" s="59" t="s">
        <v>279</v>
      </c>
      <c r="C133" s="60" t="s">
        <v>280</v>
      </c>
      <c r="D133" s="47">
        <f>D124+D130+D131+D132</f>
        <v>0</v>
      </c>
      <c r="E133" s="47">
        <f t="shared" ref="E133:P133" si="47">E124+E130+E131+E132</f>
        <v>0</v>
      </c>
      <c r="F133" s="47">
        <f t="shared" si="47"/>
        <v>0</v>
      </c>
      <c r="G133" s="47">
        <f t="shared" si="47"/>
        <v>0</v>
      </c>
      <c r="H133" s="47">
        <f t="shared" si="47"/>
        <v>0</v>
      </c>
      <c r="I133" s="47">
        <f t="shared" si="47"/>
        <v>0</v>
      </c>
      <c r="J133" s="47">
        <f t="shared" si="47"/>
        <v>0</v>
      </c>
      <c r="K133" s="47">
        <f t="shared" si="47"/>
        <v>0</v>
      </c>
      <c r="L133" s="47">
        <f t="shared" ref="L133:N133" si="48">L124+L130+L131+L132</f>
        <v>0</v>
      </c>
      <c r="M133" s="47">
        <f t="shared" si="48"/>
        <v>0</v>
      </c>
      <c r="N133" s="47">
        <f t="shared" si="48"/>
        <v>0</v>
      </c>
      <c r="O133" s="47">
        <f t="shared" si="47"/>
        <v>0</v>
      </c>
      <c r="P133" s="47">
        <f t="shared" si="47"/>
        <v>0</v>
      </c>
      <c r="Q133" s="47">
        <f t="shared" si="27"/>
        <v>0</v>
      </c>
      <c r="R133" s="41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ht="24.9" customHeight="1" x14ac:dyDescent="0.3">
      <c r="A134" s="48"/>
      <c r="B134" s="13"/>
      <c r="C134" s="6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41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ht="24.9" customHeight="1" x14ac:dyDescent="0.3">
      <c r="A135" s="63" t="s">
        <v>281</v>
      </c>
      <c r="C135" s="64" t="s">
        <v>282</v>
      </c>
      <c r="D135" s="65">
        <f t="shared" ref="D135:Q135" si="49">D21+D22+D47+D56+D73+D81+D86+D96+D133</f>
        <v>0</v>
      </c>
      <c r="E135" s="65">
        <f t="shared" si="49"/>
        <v>2666000</v>
      </c>
      <c r="F135" s="65">
        <f t="shared" si="49"/>
        <v>0</v>
      </c>
      <c r="G135" s="65">
        <f t="shared" si="49"/>
        <v>5424000</v>
      </c>
      <c r="H135" s="65">
        <f t="shared" si="49"/>
        <v>21590000</v>
      </c>
      <c r="I135" s="65">
        <f t="shared" si="49"/>
        <v>127000</v>
      </c>
      <c r="J135" s="65">
        <f t="shared" si="49"/>
        <v>19609648.699999999</v>
      </c>
      <c r="K135" s="65">
        <f t="shared" si="49"/>
        <v>22208374.82</v>
      </c>
      <c r="L135" s="65">
        <f t="shared" ref="L135:N135" si="50">L21+L22+L47+L56+L73+L81+L86+L96+L133</f>
        <v>5000000</v>
      </c>
      <c r="M135" s="65">
        <f t="shared" si="50"/>
        <v>16234788.1</v>
      </c>
      <c r="N135" s="65">
        <f t="shared" si="50"/>
        <v>24893419.899999999</v>
      </c>
      <c r="O135" s="65">
        <f t="shared" si="49"/>
        <v>35104326.350000001</v>
      </c>
      <c r="P135" s="65">
        <f t="shared" si="49"/>
        <v>0</v>
      </c>
      <c r="Q135" s="65">
        <f t="shared" si="49"/>
        <v>152857557.87</v>
      </c>
      <c r="R135" s="61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ht="24.9" customHeight="1" x14ac:dyDescent="0.3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24.9" customHeight="1" x14ac:dyDescent="0.3">
      <c r="C137" s="66" t="s">
        <v>283</v>
      </c>
      <c r="D137" s="67">
        <f>D135-D117</f>
        <v>0</v>
      </c>
      <c r="E137" s="67">
        <f t="shared" ref="E137:Q137" si="51">E135-E117</f>
        <v>2666000</v>
      </c>
      <c r="F137" s="67">
        <f t="shared" si="51"/>
        <v>0</v>
      </c>
      <c r="G137" s="67">
        <f t="shared" si="51"/>
        <v>5424000</v>
      </c>
      <c r="H137" s="67">
        <f t="shared" si="51"/>
        <v>21590000</v>
      </c>
      <c r="I137" s="67">
        <f t="shared" si="51"/>
        <v>127000</v>
      </c>
      <c r="J137" s="67">
        <f t="shared" si="51"/>
        <v>19609648.699999999</v>
      </c>
      <c r="K137" s="67">
        <f t="shared" si="51"/>
        <v>22208374.82</v>
      </c>
      <c r="L137" s="67">
        <f t="shared" ref="L137:N137" si="52">L135-L117</f>
        <v>5000000</v>
      </c>
      <c r="M137" s="67">
        <f t="shared" si="52"/>
        <v>16234788.1</v>
      </c>
      <c r="N137" s="67">
        <f t="shared" si="52"/>
        <v>24893419.899999999</v>
      </c>
      <c r="O137" s="67">
        <f t="shared" si="51"/>
        <v>35104326.350000001</v>
      </c>
      <c r="P137" s="67">
        <f t="shared" si="51"/>
        <v>0</v>
      </c>
      <c r="Q137" s="67">
        <f t="shared" si="51"/>
        <v>152857557.87</v>
      </c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ht="24.9" customHeight="1" x14ac:dyDescent="0.3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41"/>
      <c r="W138" s="41"/>
      <c r="X138" s="41"/>
      <c r="Y138" s="41"/>
      <c r="Z138" s="41"/>
      <c r="AA138" s="41"/>
      <c r="AB138" s="41"/>
    </row>
    <row r="139" spans="1:28" ht="24.9" customHeight="1" x14ac:dyDescent="0.3">
      <c r="A139" s="7" t="s">
        <v>284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ht="24.9" hidden="1" customHeight="1" x14ac:dyDescent="0.3">
      <c r="A140" s="68" t="s">
        <v>285</v>
      </c>
      <c r="B140" s="13" t="s">
        <v>3</v>
      </c>
      <c r="C140" s="31" t="s">
        <v>286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4">
        <f t="shared" ref="Q140:Q203" si="53">SUM(D140:P140)</f>
        <v>0</v>
      </c>
      <c r="R140" s="10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ht="24.9" hidden="1" customHeight="1" x14ac:dyDescent="0.3">
      <c r="A141" s="68" t="s">
        <v>287</v>
      </c>
      <c r="B141" s="13" t="s">
        <v>6</v>
      </c>
      <c r="C141" s="31" t="s">
        <v>288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4">
        <f t="shared" si="53"/>
        <v>0</v>
      </c>
      <c r="R141" s="10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ht="24.9" hidden="1" customHeight="1" x14ac:dyDescent="0.3">
      <c r="A142" s="36" t="s">
        <v>289</v>
      </c>
      <c r="B142" s="13" t="s">
        <v>9</v>
      </c>
      <c r="C142" s="31" t="s">
        <v>290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4">
        <f t="shared" si="53"/>
        <v>0</v>
      </c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ht="24.9" hidden="1" customHeight="1" x14ac:dyDescent="0.3">
      <c r="A143" s="36" t="s">
        <v>291</v>
      </c>
      <c r="B143" s="13" t="s">
        <v>12</v>
      </c>
      <c r="C143" s="31" t="s">
        <v>292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4">
        <f t="shared" si="53"/>
        <v>0</v>
      </c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ht="24.9" hidden="1" customHeight="1" x14ac:dyDescent="0.3">
      <c r="A144" s="69" t="s">
        <v>293</v>
      </c>
      <c r="B144" s="38" t="s">
        <v>15</v>
      </c>
      <c r="C144" s="39" t="s">
        <v>294</v>
      </c>
      <c r="D144" s="40">
        <f>SUM(D142:D143)</f>
        <v>0</v>
      </c>
      <c r="E144" s="40">
        <f t="shared" ref="E144:P144" si="54">SUM(E142:E143)</f>
        <v>0</v>
      </c>
      <c r="F144" s="40">
        <f t="shared" si="54"/>
        <v>0</v>
      </c>
      <c r="G144" s="40">
        <f t="shared" si="54"/>
        <v>0</v>
      </c>
      <c r="H144" s="40">
        <f t="shared" si="54"/>
        <v>0</v>
      </c>
      <c r="I144" s="40">
        <f t="shared" si="54"/>
        <v>0</v>
      </c>
      <c r="J144" s="40">
        <f t="shared" si="54"/>
        <v>0</v>
      </c>
      <c r="K144" s="40">
        <f t="shared" si="54"/>
        <v>0</v>
      </c>
      <c r="L144" s="40"/>
      <c r="M144" s="40"/>
      <c r="N144" s="40"/>
      <c r="O144" s="40">
        <f t="shared" si="54"/>
        <v>0</v>
      </c>
      <c r="P144" s="40">
        <f t="shared" si="54"/>
        <v>0</v>
      </c>
      <c r="Q144" s="14">
        <f t="shared" si="53"/>
        <v>0</v>
      </c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ht="24.9" hidden="1" customHeight="1" x14ac:dyDescent="0.3">
      <c r="A145" s="68" t="s">
        <v>295</v>
      </c>
      <c r="B145" s="13" t="s">
        <v>18</v>
      </c>
      <c r="C145" s="31" t="s">
        <v>296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4">
        <f t="shared" si="53"/>
        <v>0</v>
      </c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ht="24.9" hidden="1" customHeight="1" x14ac:dyDescent="0.3">
      <c r="A146" s="68" t="s">
        <v>297</v>
      </c>
      <c r="B146" s="13" t="s">
        <v>21</v>
      </c>
      <c r="C146" s="31" t="s">
        <v>298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4">
        <f t="shared" si="53"/>
        <v>0</v>
      </c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1:28" ht="24.9" hidden="1" customHeight="1" x14ac:dyDescent="0.3">
      <c r="A147" s="68" t="s">
        <v>299</v>
      </c>
      <c r="B147" s="13" t="s">
        <v>24</v>
      </c>
      <c r="C147" s="31" t="s">
        <v>300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4">
        <f t="shared" si="53"/>
        <v>0</v>
      </c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1:28" ht="24.9" hidden="1" customHeight="1" x14ac:dyDescent="0.3">
      <c r="A148" s="70" t="s">
        <v>301</v>
      </c>
      <c r="B148" s="20" t="s">
        <v>27</v>
      </c>
      <c r="C148" s="21" t="s">
        <v>302</v>
      </c>
      <c r="D148" s="22">
        <f>D140+D141+D144+D145+D146+D147</f>
        <v>0</v>
      </c>
      <c r="E148" s="22">
        <f t="shared" ref="E148:P148" si="55">E140+E141+E144+E145+E146+E147</f>
        <v>0</v>
      </c>
      <c r="F148" s="22">
        <f t="shared" si="55"/>
        <v>0</v>
      </c>
      <c r="G148" s="22">
        <f t="shared" si="55"/>
        <v>0</v>
      </c>
      <c r="H148" s="22">
        <f t="shared" si="55"/>
        <v>0</v>
      </c>
      <c r="I148" s="22">
        <f t="shared" si="55"/>
        <v>0</v>
      </c>
      <c r="J148" s="22">
        <f t="shared" si="55"/>
        <v>0</v>
      </c>
      <c r="K148" s="22">
        <f t="shared" si="55"/>
        <v>0</v>
      </c>
      <c r="L148" s="22"/>
      <c r="M148" s="22"/>
      <c r="N148" s="22"/>
      <c r="O148" s="22">
        <f t="shared" si="55"/>
        <v>0</v>
      </c>
      <c r="P148" s="22">
        <f t="shared" si="55"/>
        <v>0</v>
      </c>
      <c r="Q148" s="14">
        <f t="shared" si="53"/>
        <v>0</v>
      </c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1:28" ht="24.9" hidden="1" customHeight="1" x14ac:dyDescent="0.3">
      <c r="A149" s="68" t="s">
        <v>303</v>
      </c>
      <c r="B149" s="13" t="s">
        <v>219</v>
      </c>
      <c r="C149" s="31" t="s">
        <v>304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4">
        <f t="shared" si="53"/>
        <v>0</v>
      </c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1:28" ht="24.9" hidden="1" customHeight="1" x14ac:dyDescent="0.3">
      <c r="A150" s="68" t="s">
        <v>305</v>
      </c>
      <c r="B150" s="13" t="s">
        <v>222</v>
      </c>
      <c r="C150" s="31" t="s">
        <v>306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4">
        <f t="shared" si="53"/>
        <v>0</v>
      </c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1:28" ht="24.9" hidden="1" customHeight="1" x14ac:dyDescent="0.3">
      <c r="A151" s="68" t="s">
        <v>307</v>
      </c>
      <c r="B151" s="13" t="s">
        <v>225</v>
      </c>
      <c r="C151" s="31" t="s">
        <v>308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4">
        <f t="shared" si="53"/>
        <v>0</v>
      </c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1:28" ht="24.9" hidden="1" customHeight="1" x14ac:dyDescent="0.3">
      <c r="A152" s="68" t="s">
        <v>309</v>
      </c>
      <c r="B152" s="13" t="s">
        <v>228</v>
      </c>
      <c r="C152" s="31" t="s">
        <v>310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4">
        <f t="shared" si="53"/>
        <v>0</v>
      </c>
      <c r="R152" s="41"/>
      <c r="S152" s="41"/>
      <c r="T152" s="41"/>
      <c r="U152" s="41"/>
      <c r="V152" s="61"/>
      <c r="W152" s="61"/>
      <c r="X152" s="61"/>
      <c r="Y152" s="61"/>
      <c r="Z152" s="61"/>
      <c r="AA152" s="61"/>
      <c r="AB152" s="61"/>
    </row>
    <row r="153" spans="1:28" ht="24.9" customHeight="1" x14ac:dyDescent="0.3">
      <c r="A153" s="68" t="s">
        <v>311</v>
      </c>
      <c r="B153" s="13" t="s">
        <v>231</v>
      </c>
      <c r="C153" s="31" t="s">
        <v>312</v>
      </c>
      <c r="D153" s="10"/>
      <c r="E153" s="10"/>
      <c r="F153" s="10"/>
      <c r="G153" s="10">
        <v>5424000</v>
      </c>
      <c r="H153" s="10"/>
      <c r="I153" s="10"/>
      <c r="J153" s="10"/>
      <c r="K153" s="10"/>
      <c r="L153" s="10"/>
      <c r="M153" s="10"/>
      <c r="N153" s="10"/>
      <c r="O153" s="10"/>
      <c r="P153" s="10"/>
      <c r="Q153" s="14">
        <f t="shared" si="53"/>
        <v>5424000</v>
      </c>
      <c r="R153" s="41"/>
      <c r="S153" s="61"/>
      <c r="T153" s="61"/>
      <c r="U153" s="61"/>
      <c r="V153" s="41"/>
      <c r="W153" s="41"/>
      <c r="X153" s="41"/>
      <c r="Y153" s="41"/>
      <c r="Z153" s="41"/>
      <c r="AA153" s="41"/>
      <c r="AB153" s="41"/>
    </row>
    <row r="154" spans="1:28" ht="24.9" customHeight="1" x14ac:dyDescent="0.3">
      <c r="A154" s="23" t="s">
        <v>313</v>
      </c>
      <c r="B154" s="24" t="s">
        <v>234</v>
      </c>
      <c r="C154" s="25" t="s">
        <v>314</v>
      </c>
      <c r="D154" s="26">
        <f>SUM(D148:D153)</f>
        <v>0</v>
      </c>
      <c r="E154" s="26">
        <f t="shared" ref="E154:P154" si="56">SUM(E148:E153)</f>
        <v>0</v>
      </c>
      <c r="F154" s="26">
        <f t="shared" si="56"/>
        <v>0</v>
      </c>
      <c r="G154" s="26">
        <f t="shared" si="56"/>
        <v>5424000</v>
      </c>
      <c r="H154" s="26">
        <f t="shared" si="56"/>
        <v>0</v>
      </c>
      <c r="I154" s="26">
        <f t="shared" si="56"/>
        <v>0</v>
      </c>
      <c r="J154" s="26">
        <f t="shared" si="56"/>
        <v>0</v>
      </c>
      <c r="K154" s="26">
        <f t="shared" si="56"/>
        <v>0</v>
      </c>
      <c r="L154" s="26">
        <f t="shared" ref="L154:N154" si="57">SUM(L148:L153)</f>
        <v>0</v>
      </c>
      <c r="M154" s="26">
        <f t="shared" si="57"/>
        <v>0</v>
      </c>
      <c r="N154" s="26">
        <f t="shared" si="57"/>
        <v>0</v>
      </c>
      <c r="O154" s="26">
        <f t="shared" si="56"/>
        <v>0</v>
      </c>
      <c r="P154" s="26">
        <f t="shared" si="56"/>
        <v>0</v>
      </c>
      <c r="Q154" s="26">
        <f t="shared" si="53"/>
        <v>5424000</v>
      </c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1:28" ht="24.9" hidden="1" customHeight="1" x14ac:dyDescent="0.3">
      <c r="A155" s="68" t="s">
        <v>315</v>
      </c>
      <c r="B155" s="13" t="s">
        <v>237</v>
      </c>
      <c r="C155" s="31" t="s">
        <v>316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4">
        <f t="shared" si="53"/>
        <v>0</v>
      </c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1:28" ht="24.9" hidden="1" customHeight="1" x14ac:dyDescent="0.3">
      <c r="A156" s="68" t="s">
        <v>317</v>
      </c>
      <c r="B156" s="13" t="s">
        <v>240</v>
      </c>
      <c r="C156" s="31" t="s">
        <v>318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4">
        <f t="shared" si="53"/>
        <v>0</v>
      </c>
      <c r="R156" s="6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ht="24.9" hidden="1" customHeight="1" x14ac:dyDescent="0.3">
      <c r="A157" s="68" t="s">
        <v>319</v>
      </c>
      <c r="B157" s="13" t="s">
        <v>243</v>
      </c>
      <c r="C157" s="31" t="s">
        <v>320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4">
        <f t="shared" si="53"/>
        <v>0</v>
      </c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ht="24.9" hidden="1" customHeight="1" x14ac:dyDescent="0.3">
      <c r="A158" s="68" t="s">
        <v>321</v>
      </c>
      <c r="B158" s="13" t="s">
        <v>246</v>
      </c>
      <c r="C158" s="31" t="s">
        <v>322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4">
        <f t="shared" si="53"/>
        <v>0</v>
      </c>
      <c r="R158" s="41"/>
      <c r="S158" s="41"/>
      <c r="T158" s="41"/>
      <c r="U158" s="41"/>
      <c r="V158" s="61"/>
      <c r="W158" s="61"/>
      <c r="X158" s="61"/>
      <c r="Y158" s="61"/>
      <c r="Z158" s="61"/>
      <c r="AA158" s="61"/>
      <c r="AB158" s="61"/>
    </row>
    <row r="159" spans="1:28" ht="24.9" hidden="1" customHeight="1" x14ac:dyDescent="0.3">
      <c r="A159" s="68" t="s">
        <v>323</v>
      </c>
      <c r="B159" s="13" t="s">
        <v>249</v>
      </c>
      <c r="C159" s="31" t="s">
        <v>324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4">
        <f t="shared" si="53"/>
        <v>0</v>
      </c>
      <c r="R159" s="41"/>
      <c r="S159" s="61"/>
      <c r="T159" s="61"/>
      <c r="U159" s="61"/>
      <c r="V159" s="41"/>
      <c r="W159" s="41"/>
      <c r="X159" s="41"/>
      <c r="Y159" s="41"/>
      <c r="Z159" s="41"/>
      <c r="AA159" s="41"/>
      <c r="AB159" s="41"/>
    </row>
    <row r="160" spans="1:28" ht="24.9" customHeight="1" x14ac:dyDescent="0.3">
      <c r="A160" s="23" t="s">
        <v>325</v>
      </c>
      <c r="B160" s="24" t="s">
        <v>252</v>
      </c>
      <c r="C160" s="25" t="s">
        <v>326</v>
      </c>
      <c r="D160" s="26">
        <f>SUM(D155:D159)</f>
        <v>0</v>
      </c>
      <c r="E160" s="26">
        <f t="shared" ref="E160:P160" si="58">SUM(E155:E159)</f>
        <v>0</v>
      </c>
      <c r="F160" s="26">
        <f t="shared" si="58"/>
        <v>0</v>
      </c>
      <c r="G160" s="26">
        <f t="shared" si="58"/>
        <v>0</v>
      </c>
      <c r="H160" s="26">
        <f t="shared" si="58"/>
        <v>0</v>
      </c>
      <c r="I160" s="26">
        <f t="shared" si="58"/>
        <v>0</v>
      </c>
      <c r="J160" s="26">
        <f t="shared" si="58"/>
        <v>0</v>
      </c>
      <c r="K160" s="26">
        <f t="shared" si="58"/>
        <v>0</v>
      </c>
      <c r="L160" s="26">
        <f t="shared" ref="L160:N160" si="59">SUM(L155:L159)</f>
        <v>0</v>
      </c>
      <c r="M160" s="26">
        <f t="shared" si="59"/>
        <v>0</v>
      </c>
      <c r="N160" s="26">
        <f t="shared" si="59"/>
        <v>0</v>
      </c>
      <c r="O160" s="26">
        <f t="shared" si="58"/>
        <v>0</v>
      </c>
      <c r="P160" s="26">
        <f t="shared" si="58"/>
        <v>0</v>
      </c>
      <c r="Q160" s="26">
        <f t="shared" si="53"/>
        <v>0</v>
      </c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ht="24.9" hidden="1" customHeight="1" x14ac:dyDescent="0.3">
      <c r="A161" s="68" t="s">
        <v>327</v>
      </c>
      <c r="B161" s="13" t="s">
        <v>255</v>
      </c>
      <c r="C161" s="31" t="s">
        <v>328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4">
        <f t="shared" si="53"/>
        <v>0</v>
      </c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ht="24.9" hidden="1" customHeight="1" x14ac:dyDescent="0.3">
      <c r="A162" s="68" t="s">
        <v>329</v>
      </c>
      <c r="B162" s="13" t="s">
        <v>258</v>
      </c>
      <c r="C162" s="31" t="s">
        <v>330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4">
        <f t="shared" si="53"/>
        <v>0</v>
      </c>
      <c r="R162" s="6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ht="24.9" hidden="1" customHeight="1" x14ac:dyDescent="0.3">
      <c r="A163" s="70" t="s">
        <v>331</v>
      </c>
      <c r="B163" s="20" t="s">
        <v>261</v>
      </c>
      <c r="C163" s="21" t="s">
        <v>332</v>
      </c>
      <c r="D163" s="22">
        <f>SUM(D161:D162)</f>
        <v>0</v>
      </c>
      <c r="E163" s="22">
        <f t="shared" ref="E163:P163" si="60">SUM(E161:E162)</f>
        <v>0</v>
      </c>
      <c r="F163" s="22">
        <f t="shared" si="60"/>
        <v>0</v>
      </c>
      <c r="G163" s="22">
        <f t="shared" si="60"/>
        <v>0</v>
      </c>
      <c r="H163" s="22">
        <f t="shared" si="60"/>
        <v>0</v>
      </c>
      <c r="I163" s="22">
        <f t="shared" si="60"/>
        <v>0</v>
      </c>
      <c r="J163" s="22">
        <f t="shared" si="60"/>
        <v>0</v>
      </c>
      <c r="K163" s="22">
        <f t="shared" si="60"/>
        <v>0</v>
      </c>
      <c r="L163" s="22">
        <f t="shared" ref="L163:N163" si="61">SUM(L161:L162)</f>
        <v>0</v>
      </c>
      <c r="M163" s="22">
        <f t="shared" si="61"/>
        <v>0</v>
      </c>
      <c r="N163" s="22">
        <f t="shared" si="61"/>
        <v>0</v>
      </c>
      <c r="O163" s="22">
        <f t="shared" si="60"/>
        <v>0</v>
      </c>
      <c r="P163" s="22">
        <f t="shared" si="60"/>
        <v>0</v>
      </c>
      <c r="Q163" s="14">
        <f t="shared" si="53"/>
        <v>0</v>
      </c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ht="24.9" hidden="1" customHeight="1" x14ac:dyDescent="0.3">
      <c r="A164" s="68" t="s">
        <v>333</v>
      </c>
      <c r="B164" s="13" t="s">
        <v>264</v>
      </c>
      <c r="C164" s="31" t="s">
        <v>334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4">
        <f t="shared" si="53"/>
        <v>0</v>
      </c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ht="24.9" hidden="1" customHeight="1" x14ac:dyDescent="0.3">
      <c r="A165" s="68" t="s">
        <v>335</v>
      </c>
      <c r="B165" s="13" t="s">
        <v>267</v>
      </c>
      <c r="C165" s="31" t="s">
        <v>336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4">
        <f t="shared" si="53"/>
        <v>0</v>
      </c>
      <c r="R165" s="41"/>
      <c r="S165" s="41"/>
      <c r="T165" s="41"/>
      <c r="U165" s="41"/>
      <c r="V165" s="15"/>
      <c r="W165" s="15"/>
      <c r="X165" s="15"/>
      <c r="Y165" s="15"/>
      <c r="Z165" s="15"/>
      <c r="AA165" s="15"/>
      <c r="AB165" s="15"/>
    </row>
    <row r="166" spans="1:28" ht="24.9" hidden="1" customHeight="1" x14ac:dyDescent="0.3">
      <c r="A166" s="68" t="s">
        <v>337</v>
      </c>
      <c r="B166" s="13" t="s">
        <v>270</v>
      </c>
      <c r="C166" s="31" t="s">
        <v>338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4">
        <f t="shared" si="53"/>
        <v>0</v>
      </c>
      <c r="R166" s="41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</row>
    <row r="167" spans="1:28" ht="24.9" hidden="1" customHeight="1" x14ac:dyDescent="0.3">
      <c r="A167" s="68" t="s">
        <v>339</v>
      </c>
      <c r="B167" s="13" t="s">
        <v>273</v>
      </c>
      <c r="C167" s="16" t="s">
        <v>340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4">
        <f t="shared" si="53"/>
        <v>0</v>
      </c>
      <c r="R167" s="41"/>
      <c r="S167" s="15"/>
      <c r="T167" s="15"/>
      <c r="U167" s="15"/>
      <c r="V167" s="41"/>
      <c r="W167" s="41"/>
      <c r="X167" s="41"/>
      <c r="Y167" s="41"/>
      <c r="Z167" s="41"/>
      <c r="AA167" s="41"/>
      <c r="AB167" s="41"/>
    </row>
    <row r="168" spans="1:28" ht="24.9" hidden="1" customHeight="1" x14ac:dyDescent="0.3">
      <c r="A168" s="68" t="s">
        <v>341</v>
      </c>
      <c r="B168" s="13" t="s">
        <v>276</v>
      </c>
      <c r="C168" s="16" t="s">
        <v>342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4">
        <f t="shared" si="53"/>
        <v>0</v>
      </c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1:28" ht="24.9" hidden="1" customHeight="1" x14ac:dyDescent="0.3">
      <c r="A169" s="68" t="s">
        <v>343</v>
      </c>
      <c r="B169" s="13" t="s">
        <v>279</v>
      </c>
      <c r="C169" s="31" t="s">
        <v>344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4">
        <f t="shared" si="53"/>
        <v>0</v>
      </c>
      <c r="R169" s="15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ht="24.9" hidden="1" customHeight="1" x14ac:dyDescent="0.3">
      <c r="A170" s="68" t="s">
        <v>345</v>
      </c>
      <c r="B170" s="13" t="s">
        <v>346</v>
      </c>
      <c r="C170" s="31" t="s">
        <v>347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4">
        <f t="shared" si="53"/>
        <v>0</v>
      </c>
      <c r="R170" s="15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ht="24.9" hidden="1" customHeight="1" x14ac:dyDescent="0.3">
      <c r="A171" s="68" t="s">
        <v>348</v>
      </c>
      <c r="B171" s="13" t="s">
        <v>349</v>
      </c>
      <c r="C171" s="31" t="s">
        <v>350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4">
        <f t="shared" si="53"/>
        <v>0</v>
      </c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ht="24.9" hidden="1" customHeight="1" x14ac:dyDescent="0.3">
      <c r="A172" s="70" t="s">
        <v>351</v>
      </c>
      <c r="B172" s="20" t="s">
        <v>352</v>
      </c>
      <c r="C172" s="21" t="s">
        <v>353</v>
      </c>
      <c r="D172" s="22">
        <f>SUM(D167:D171)</f>
        <v>0</v>
      </c>
      <c r="E172" s="22">
        <f t="shared" ref="E172:P172" si="62">SUM(E167:E171)</f>
        <v>0</v>
      </c>
      <c r="F172" s="22">
        <f t="shared" si="62"/>
        <v>0</v>
      </c>
      <c r="G172" s="22">
        <f t="shared" si="62"/>
        <v>0</v>
      </c>
      <c r="H172" s="22">
        <f t="shared" si="62"/>
        <v>0</v>
      </c>
      <c r="I172" s="22">
        <f t="shared" si="62"/>
        <v>0</v>
      </c>
      <c r="J172" s="22">
        <f t="shared" si="62"/>
        <v>0</v>
      </c>
      <c r="K172" s="22">
        <f t="shared" si="62"/>
        <v>0</v>
      </c>
      <c r="L172" s="22">
        <f t="shared" ref="L172:N172" si="63">SUM(L167:L171)</f>
        <v>0</v>
      </c>
      <c r="M172" s="22">
        <f t="shared" si="63"/>
        <v>0</v>
      </c>
      <c r="N172" s="22">
        <f t="shared" si="63"/>
        <v>0</v>
      </c>
      <c r="O172" s="22">
        <f t="shared" si="62"/>
        <v>0</v>
      </c>
      <c r="P172" s="22">
        <f t="shared" si="62"/>
        <v>0</v>
      </c>
      <c r="Q172" s="14">
        <f t="shared" si="53"/>
        <v>0</v>
      </c>
      <c r="R172" s="41"/>
      <c r="S172" s="41"/>
      <c r="T172" s="41"/>
      <c r="U172" s="41"/>
      <c r="V172" s="61"/>
      <c r="W172" s="61"/>
      <c r="X172" s="61"/>
      <c r="Y172" s="61"/>
      <c r="Z172" s="61"/>
      <c r="AA172" s="61"/>
      <c r="AB172" s="61"/>
    </row>
    <row r="173" spans="1:28" ht="24.9" hidden="1" customHeight="1" x14ac:dyDescent="0.3">
      <c r="A173" s="68" t="s">
        <v>354</v>
      </c>
      <c r="B173" s="13" t="s">
        <v>355</v>
      </c>
      <c r="C173" s="31" t="s">
        <v>356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4">
        <f t="shared" si="53"/>
        <v>0</v>
      </c>
      <c r="R173" s="41"/>
      <c r="S173" s="61"/>
      <c r="T173" s="61"/>
      <c r="U173" s="61"/>
      <c r="V173" s="41"/>
      <c r="W173" s="41"/>
      <c r="X173" s="41"/>
      <c r="Y173" s="41"/>
      <c r="Z173" s="41"/>
      <c r="AA173" s="41"/>
      <c r="AB173" s="41"/>
    </row>
    <row r="174" spans="1:28" ht="24.9" customHeight="1" x14ac:dyDescent="0.3">
      <c r="A174" s="23" t="s">
        <v>357</v>
      </c>
      <c r="B174" s="24" t="s">
        <v>358</v>
      </c>
      <c r="C174" s="25" t="s">
        <v>359</v>
      </c>
      <c r="D174" s="26">
        <f>D163+D164+D165+D166+D172+D173</f>
        <v>0</v>
      </c>
      <c r="E174" s="26">
        <f t="shared" ref="E174:P174" si="64">E163+E164+E165+E166+E172+E173</f>
        <v>0</v>
      </c>
      <c r="F174" s="26">
        <f t="shared" si="64"/>
        <v>0</v>
      </c>
      <c r="G174" s="26">
        <f t="shared" si="64"/>
        <v>0</v>
      </c>
      <c r="H174" s="26">
        <f t="shared" si="64"/>
        <v>0</v>
      </c>
      <c r="I174" s="26">
        <f t="shared" si="64"/>
        <v>0</v>
      </c>
      <c r="J174" s="26">
        <f t="shared" si="64"/>
        <v>0</v>
      </c>
      <c r="K174" s="26">
        <f t="shared" si="64"/>
        <v>0</v>
      </c>
      <c r="L174" s="26">
        <f t="shared" ref="L174:N174" si="65">L163+L164+L165+L166+L172+L173</f>
        <v>0</v>
      </c>
      <c r="M174" s="26">
        <f t="shared" si="65"/>
        <v>0</v>
      </c>
      <c r="N174" s="26">
        <f t="shared" si="65"/>
        <v>0</v>
      </c>
      <c r="O174" s="26">
        <f t="shared" si="64"/>
        <v>0</v>
      </c>
      <c r="P174" s="26">
        <f t="shared" si="64"/>
        <v>0</v>
      </c>
      <c r="Q174" s="26">
        <f t="shared" si="53"/>
        <v>0</v>
      </c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1:28" ht="24.9" customHeight="1" x14ac:dyDescent="0.3">
      <c r="A175" s="68" t="s">
        <v>360</v>
      </c>
      <c r="B175" s="13" t="s">
        <v>361</v>
      </c>
      <c r="C175" s="31" t="s">
        <v>362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4">
        <f t="shared" si="53"/>
        <v>0</v>
      </c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1:28" ht="24.9" customHeight="1" x14ac:dyDescent="0.3">
      <c r="A176" s="68" t="s">
        <v>363</v>
      </c>
      <c r="B176" s="13" t="s">
        <v>364</v>
      </c>
      <c r="C176" s="31" t="s">
        <v>365</v>
      </c>
      <c r="D176" s="10"/>
      <c r="E176" s="10">
        <v>19000000</v>
      </c>
      <c r="F176" s="10"/>
      <c r="G176" s="10"/>
      <c r="H176" s="10"/>
      <c r="I176" s="10"/>
      <c r="J176" s="10"/>
      <c r="K176" s="10">
        <v>300000</v>
      </c>
      <c r="L176" s="10"/>
      <c r="M176" s="10"/>
      <c r="N176" s="10">
        <v>5000000</v>
      </c>
      <c r="O176" s="10"/>
      <c r="P176" s="10"/>
      <c r="Q176" s="14">
        <f t="shared" si="53"/>
        <v>24300000</v>
      </c>
      <c r="R176" s="6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1:28" ht="24.9" customHeight="1" x14ac:dyDescent="0.3">
      <c r="A177" s="68" t="s">
        <v>366</v>
      </c>
      <c r="B177" s="13" t="s">
        <v>367</v>
      </c>
      <c r="C177" s="31" t="s">
        <v>368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4">
        <f t="shared" si="53"/>
        <v>0</v>
      </c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1:28" ht="24.9" customHeight="1" x14ac:dyDescent="0.3">
      <c r="A178" s="68" t="s">
        <v>369</v>
      </c>
      <c r="B178" s="13" t="s">
        <v>370</v>
      </c>
      <c r="C178" s="31" t="s">
        <v>371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4">
        <f t="shared" si="53"/>
        <v>0</v>
      </c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1:28" ht="24.9" customHeight="1" x14ac:dyDescent="0.3">
      <c r="A179" s="68" t="s">
        <v>372</v>
      </c>
      <c r="B179" s="13" t="s">
        <v>373</v>
      </c>
      <c r="C179" s="31" t="s">
        <v>374</v>
      </c>
      <c r="D179" s="10"/>
      <c r="E179" s="10"/>
      <c r="F179" s="10"/>
      <c r="G179" s="10"/>
      <c r="H179" s="10"/>
      <c r="I179" s="10">
        <v>2000000</v>
      </c>
      <c r="J179" s="10"/>
      <c r="K179" s="10"/>
      <c r="L179" s="10"/>
      <c r="M179" s="10"/>
      <c r="N179" s="10"/>
      <c r="O179" s="10"/>
      <c r="P179" s="10"/>
      <c r="Q179" s="14">
        <f t="shared" si="53"/>
        <v>2000000</v>
      </c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1:28" ht="24.9" customHeight="1" x14ac:dyDescent="0.3">
      <c r="A180" s="68" t="s">
        <v>375</v>
      </c>
      <c r="B180" s="13" t="s">
        <v>376</v>
      </c>
      <c r="C180" s="31" t="s">
        <v>377</v>
      </c>
      <c r="D180" s="10"/>
      <c r="E180" s="10"/>
      <c r="F180" s="10"/>
      <c r="G180" s="10"/>
      <c r="H180" s="10"/>
      <c r="I180" s="10">
        <v>540000</v>
      </c>
      <c r="J180" s="10"/>
      <c r="K180" s="10"/>
      <c r="L180" s="10"/>
      <c r="M180" s="10"/>
      <c r="N180" s="10">
        <v>1350000</v>
      </c>
      <c r="O180" s="10"/>
      <c r="P180" s="10"/>
      <c r="Q180" s="14">
        <f t="shared" si="53"/>
        <v>1890000</v>
      </c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1:28" ht="24.9" customHeight="1" x14ac:dyDescent="0.3">
      <c r="A181" s="68" t="s">
        <v>378</v>
      </c>
      <c r="B181" s="13" t="s">
        <v>379</v>
      </c>
      <c r="C181" s="31" t="s">
        <v>380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4">
        <f t="shared" si="53"/>
        <v>0</v>
      </c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1:28" ht="24.9" customHeight="1" x14ac:dyDescent="0.3">
      <c r="A182" s="68" t="s">
        <v>381</v>
      </c>
      <c r="B182" s="13" t="s">
        <v>382</v>
      </c>
      <c r="C182" s="31" t="s">
        <v>383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4">
        <f t="shared" si="53"/>
        <v>0</v>
      </c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1:28" ht="24.9" customHeight="1" x14ac:dyDescent="0.3">
      <c r="A183" s="68" t="s">
        <v>384</v>
      </c>
      <c r="B183" s="13" t="s">
        <v>385</v>
      </c>
      <c r="C183" s="31" t="s">
        <v>386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4">
        <f t="shared" si="53"/>
        <v>0</v>
      </c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1:28" ht="24.9" hidden="1" customHeight="1" x14ac:dyDescent="0.3">
      <c r="A184" s="70" t="s">
        <v>387</v>
      </c>
      <c r="B184" s="20" t="s">
        <v>388</v>
      </c>
      <c r="C184" s="21" t="s">
        <v>389</v>
      </c>
      <c r="D184" s="22">
        <f>D182+D183</f>
        <v>0</v>
      </c>
      <c r="E184" s="22">
        <f t="shared" ref="E184:P184" si="66">E182+E183</f>
        <v>0</v>
      </c>
      <c r="F184" s="22">
        <f t="shared" si="66"/>
        <v>0</v>
      </c>
      <c r="G184" s="22">
        <f t="shared" si="66"/>
        <v>0</v>
      </c>
      <c r="H184" s="22">
        <f t="shared" si="66"/>
        <v>0</v>
      </c>
      <c r="I184" s="22">
        <f t="shared" si="66"/>
        <v>0</v>
      </c>
      <c r="J184" s="22">
        <f t="shared" si="66"/>
        <v>0</v>
      </c>
      <c r="K184" s="22">
        <f t="shared" si="66"/>
        <v>0</v>
      </c>
      <c r="L184" s="22"/>
      <c r="M184" s="22"/>
      <c r="N184" s="22"/>
      <c r="O184" s="22">
        <f t="shared" si="66"/>
        <v>0</v>
      </c>
      <c r="P184" s="22">
        <f t="shared" si="66"/>
        <v>0</v>
      </c>
      <c r="Q184" s="14">
        <f t="shared" si="53"/>
        <v>0</v>
      </c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1:28" ht="24.9" hidden="1" customHeight="1" x14ac:dyDescent="0.3">
      <c r="A185" s="68" t="s">
        <v>390</v>
      </c>
      <c r="B185" s="13" t="s">
        <v>391</v>
      </c>
      <c r="C185" s="31" t="s">
        <v>392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4">
        <f t="shared" si="53"/>
        <v>0</v>
      </c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1:28" ht="24.9" hidden="1" customHeight="1" x14ac:dyDescent="0.3">
      <c r="A186" s="68" t="s">
        <v>393</v>
      </c>
      <c r="B186" s="13" t="s">
        <v>394</v>
      </c>
      <c r="C186" s="31" t="s">
        <v>395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4">
        <f t="shared" si="53"/>
        <v>0</v>
      </c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1:28" ht="24.9" hidden="1" customHeight="1" x14ac:dyDescent="0.3">
      <c r="A187" s="21" t="s">
        <v>396</v>
      </c>
      <c r="B187" s="20" t="s">
        <v>397</v>
      </c>
      <c r="C187" s="21" t="s">
        <v>398</v>
      </c>
      <c r="D187" s="22">
        <f>SUM(D185:D186)</f>
        <v>0</v>
      </c>
      <c r="E187" s="22">
        <f t="shared" ref="E187:P187" si="67">SUM(E185:E186)</f>
        <v>0</v>
      </c>
      <c r="F187" s="22">
        <f t="shared" si="67"/>
        <v>0</v>
      </c>
      <c r="G187" s="22">
        <f t="shared" si="67"/>
        <v>0</v>
      </c>
      <c r="H187" s="22">
        <f t="shared" si="67"/>
        <v>0</v>
      </c>
      <c r="I187" s="22">
        <f t="shared" si="67"/>
        <v>0</v>
      </c>
      <c r="J187" s="22">
        <f t="shared" si="67"/>
        <v>0</v>
      </c>
      <c r="K187" s="22">
        <f t="shared" si="67"/>
        <v>0</v>
      </c>
      <c r="L187" s="22"/>
      <c r="M187" s="22"/>
      <c r="N187" s="22"/>
      <c r="O187" s="22">
        <f t="shared" si="67"/>
        <v>0</v>
      </c>
      <c r="P187" s="22">
        <f t="shared" si="67"/>
        <v>0</v>
      </c>
      <c r="Q187" s="14">
        <f t="shared" si="53"/>
        <v>0</v>
      </c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1:28" ht="24.9" hidden="1" customHeight="1" x14ac:dyDescent="0.3">
      <c r="A188" s="68" t="s">
        <v>399</v>
      </c>
      <c r="B188" s="13" t="s">
        <v>400</v>
      </c>
      <c r="C188" s="31" t="s">
        <v>401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4">
        <f t="shared" si="53"/>
        <v>0</v>
      </c>
      <c r="R188" s="41"/>
      <c r="S188" s="41"/>
      <c r="T188" s="41"/>
      <c r="U188" s="41"/>
      <c r="V188" s="61"/>
      <c r="W188" s="61"/>
      <c r="X188" s="61"/>
      <c r="Y188" s="61"/>
      <c r="Z188" s="61"/>
      <c r="AA188" s="61"/>
      <c r="AB188" s="61"/>
    </row>
    <row r="189" spans="1:28" ht="24.9" hidden="1" customHeight="1" x14ac:dyDescent="0.3">
      <c r="A189" s="68" t="s">
        <v>402</v>
      </c>
      <c r="B189" s="13" t="s">
        <v>403</v>
      </c>
      <c r="C189" s="31" t="s">
        <v>404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4">
        <f t="shared" si="53"/>
        <v>0</v>
      </c>
      <c r="R189" s="41"/>
      <c r="S189" s="61"/>
      <c r="T189" s="61"/>
      <c r="U189" s="61"/>
      <c r="V189" s="41"/>
      <c r="W189" s="41"/>
      <c r="X189" s="41"/>
      <c r="Y189" s="41"/>
      <c r="Z189" s="41"/>
      <c r="AA189" s="41"/>
      <c r="AB189" s="41"/>
    </row>
    <row r="190" spans="1:28" ht="24.9" customHeight="1" x14ac:dyDescent="0.3">
      <c r="A190" s="23" t="s">
        <v>405</v>
      </c>
      <c r="B190" s="24" t="s">
        <v>406</v>
      </c>
      <c r="C190" s="25" t="s">
        <v>407</v>
      </c>
      <c r="D190" s="26">
        <f>D175+D176+D177+D178+D179+D180+D181+D184+D187+D188+D189</f>
        <v>0</v>
      </c>
      <c r="E190" s="26">
        <f t="shared" ref="E190:P190" si="68">E175+E176+E177+E178+E179+E180+E181+E184+E187+E188+E189</f>
        <v>19000000</v>
      </c>
      <c r="F190" s="26">
        <f t="shared" si="68"/>
        <v>0</v>
      </c>
      <c r="G190" s="26">
        <f t="shared" si="68"/>
        <v>0</v>
      </c>
      <c r="H190" s="26">
        <f t="shared" si="68"/>
        <v>0</v>
      </c>
      <c r="I190" s="26">
        <f t="shared" si="68"/>
        <v>2540000</v>
      </c>
      <c r="J190" s="26">
        <f t="shared" si="68"/>
        <v>0</v>
      </c>
      <c r="K190" s="26">
        <f t="shared" si="68"/>
        <v>300000</v>
      </c>
      <c r="L190" s="26">
        <f t="shared" ref="L190:N190" si="69">L175+L176+L177+L178+L179+L180+L181+L184+L187+L188+L189</f>
        <v>0</v>
      </c>
      <c r="M190" s="26">
        <f t="shared" si="69"/>
        <v>0</v>
      </c>
      <c r="N190" s="26">
        <f t="shared" si="69"/>
        <v>6350000</v>
      </c>
      <c r="O190" s="26">
        <f t="shared" si="68"/>
        <v>0</v>
      </c>
      <c r="P190" s="26">
        <f t="shared" si="68"/>
        <v>0</v>
      </c>
      <c r="Q190" s="26">
        <f t="shared" si="53"/>
        <v>28190000</v>
      </c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1:28" ht="24.9" hidden="1" customHeight="1" x14ac:dyDescent="0.3">
      <c r="A191" s="68" t="s">
        <v>408</v>
      </c>
      <c r="B191" s="13" t="s">
        <v>409</v>
      </c>
      <c r="C191" s="31" t="s">
        <v>410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4">
        <f t="shared" si="53"/>
        <v>0</v>
      </c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1:28" ht="24.9" hidden="1" customHeight="1" x14ac:dyDescent="0.3">
      <c r="A192" s="68" t="s">
        <v>411</v>
      </c>
      <c r="B192" s="13" t="s">
        <v>412</v>
      </c>
      <c r="C192" s="31" t="s">
        <v>413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4">
        <f t="shared" si="53"/>
        <v>0</v>
      </c>
      <c r="R192" s="6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1:28" ht="24.9" hidden="1" customHeight="1" x14ac:dyDescent="0.3">
      <c r="A193" s="68" t="s">
        <v>414</v>
      </c>
      <c r="B193" s="13" t="s">
        <v>415</v>
      </c>
      <c r="C193" s="31" t="s">
        <v>416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4">
        <f t="shared" si="53"/>
        <v>0</v>
      </c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1:28" ht="24.9" hidden="1" customHeight="1" x14ac:dyDescent="0.3">
      <c r="A194" s="68" t="s">
        <v>417</v>
      </c>
      <c r="B194" s="13" t="s">
        <v>418</v>
      </c>
      <c r="C194" s="31" t="s">
        <v>419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4">
        <f t="shared" si="53"/>
        <v>0</v>
      </c>
      <c r="R194" s="41"/>
      <c r="S194" s="41"/>
      <c r="T194" s="41"/>
      <c r="U194" s="41"/>
      <c r="V194" s="61"/>
      <c r="W194" s="61"/>
      <c r="X194" s="61"/>
      <c r="Y194" s="61"/>
      <c r="Z194" s="61"/>
      <c r="AA194" s="61"/>
      <c r="AB194" s="61"/>
    </row>
    <row r="195" spans="1:28" ht="24.9" hidden="1" customHeight="1" x14ac:dyDescent="0.3">
      <c r="A195" s="68" t="s">
        <v>420</v>
      </c>
      <c r="B195" s="13" t="s">
        <v>421</v>
      </c>
      <c r="C195" s="31" t="s">
        <v>422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4">
        <f t="shared" si="53"/>
        <v>0</v>
      </c>
      <c r="R195" s="41"/>
      <c r="S195" s="61"/>
      <c r="T195" s="61"/>
      <c r="U195" s="61"/>
      <c r="V195" s="41"/>
      <c r="W195" s="41"/>
      <c r="X195" s="41"/>
      <c r="Y195" s="41"/>
      <c r="Z195" s="41"/>
      <c r="AA195" s="41"/>
      <c r="AB195" s="41"/>
    </row>
    <row r="196" spans="1:28" ht="24.9" customHeight="1" x14ac:dyDescent="0.3">
      <c r="A196" s="23" t="s">
        <v>423</v>
      </c>
      <c r="B196" s="24" t="s">
        <v>424</v>
      </c>
      <c r="C196" s="25" t="s">
        <v>425</v>
      </c>
      <c r="D196" s="26">
        <f>SUM(D191:D195)</f>
        <v>0</v>
      </c>
      <c r="E196" s="26">
        <f t="shared" ref="E196:P196" si="70">SUM(E191:E195)</f>
        <v>0</v>
      </c>
      <c r="F196" s="26">
        <f t="shared" si="70"/>
        <v>0</v>
      </c>
      <c r="G196" s="26">
        <f t="shared" si="70"/>
        <v>0</v>
      </c>
      <c r="H196" s="26">
        <f t="shared" si="70"/>
        <v>0</v>
      </c>
      <c r="I196" s="26">
        <f t="shared" si="70"/>
        <v>0</v>
      </c>
      <c r="J196" s="26">
        <f t="shared" si="70"/>
        <v>0</v>
      </c>
      <c r="K196" s="26">
        <f t="shared" si="70"/>
        <v>0</v>
      </c>
      <c r="L196" s="26">
        <f t="shared" ref="L196:N196" si="71">SUM(L191:L195)</f>
        <v>0</v>
      </c>
      <c r="M196" s="26">
        <f t="shared" si="71"/>
        <v>0</v>
      </c>
      <c r="N196" s="26">
        <f t="shared" si="71"/>
        <v>0</v>
      </c>
      <c r="O196" s="26">
        <f t="shared" si="70"/>
        <v>0</v>
      </c>
      <c r="P196" s="26">
        <f t="shared" si="70"/>
        <v>0</v>
      </c>
      <c r="Q196" s="26">
        <f t="shared" si="53"/>
        <v>0</v>
      </c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1:28" ht="24.9" hidden="1" customHeight="1" x14ac:dyDescent="0.3">
      <c r="A197" s="12" t="s">
        <v>426</v>
      </c>
      <c r="B197" s="13" t="s">
        <v>427</v>
      </c>
      <c r="C197" s="31" t="s">
        <v>428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4">
        <f t="shared" si="53"/>
        <v>0</v>
      </c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1:28" ht="24.9" hidden="1" customHeight="1" x14ac:dyDescent="0.3">
      <c r="A198" s="12" t="s">
        <v>429</v>
      </c>
      <c r="B198" s="13" t="s">
        <v>430</v>
      </c>
      <c r="C198" s="31" t="s">
        <v>431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4">
        <f t="shared" si="53"/>
        <v>0</v>
      </c>
      <c r="R198" s="6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1:28" ht="24.9" hidden="1" customHeight="1" x14ac:dyDescent="0.3">
      <c r="A199" s="12" t="s">
        <v>432</v>
      </c>
      <c r="B199" s="13" t="s">
        <v>433</v>
      </c>
      <c r="C199" s="31" t="s">
        <v>434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4">
        <f t="shared" si="53"/>
        <v>0</v>
      </c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1:28" ht="24.9" hidden="1" customHeight="1" x14ac:dyDescent="0.3">
      <c r="A200" s="12" t="s">
        <v>435</v>
      </c>
      <c r="B200" s="13" t="s">
        <v>436</v>
      </c>
      <c r="C200" s="31" t="s">
        <v>437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4">
        <f t="shared" si="53"/>
        <v>0</v>
      </c>
      <c r="R200" s="41"/>
      <c r="S200" s="41"/>
      <c r="T200" s="41"/>
      <c r="U200" s="41"/>
      <c r="V200" s="61"/>
      <c r="W200" s="61"/>
      <c r="X200" s="61"/>
      <c r="Y200" s="61"/>
      <c r="Z200" s="61"/>
      <c r="AA200" s="61"/>
      <c r="AB200" s="61"/>
    </row>
    <row r="201" spans="1:28" ht="24.9" hidden="1" customHeight="1" x14ac:dyDescent="0.3">
      <c r="A201" s="12" t="s">
        <v>438</v>
      </c>
      <c r="B201" s="13" t="s">
        <v>439</v>
      </c>
      <c r="C201" s="31" t="s">
        <v>440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4">
        <f t="shared" si="53"/>
        <v>0</v>
      </c>
      <c r="R201" s="41"/>
      <c r="S201" s="61"/>
      <c r="T201" s="61"/>
      <c r="U201" s="61"/>
      <c r="V201" s="41"/>
      <c r="W201" s="41"/>
      <c r="X201" s="41"/>
      <c r="Y201" s="41"/>
      <c r="Z201" s="41"/>
      <c r="AA201" s="41"/>
      <c r="AB201" s="41"/>
    </row>
    <row r="202" spans="1:28" ht="24.9" customHeight="1" x14ac:dyDescent="0.3">
      <c r="A202" s="23" t="s">
        <v>441</v>
      </c>
      <c r="B202" s="24" t="s">
        <v>442</v>
      </c>
      <c r="C202" s="25" t="s">
        <v>443</v>
      </c>
      <c r="D202" s="26">
        <f>SUM(D197:D201)</f>
        <v>0</v>
      </c>
      <c r="E202" s="26">
        <f t="shared" ref="E202:P202" si="72">SUM(E197:E201)</f>
        <v>0</v>
      </c>
      <c r="F202" s="26">
        <f t="shared" si="72"/>
        <v>0</v>
      </c>
      <c r="G202" s="26">
        <f t="shared" si="72"/>
        <v>0</v>
      </c>
      <c r="H202" s="26">
        <f t="shared" si="72"/>
        <v>0</v>
      </c>
      <c r="I202" s="26">
        <f t="shared" si="72"/>
        <v>0</v>
      </c>
      <c r="J202" s="26">
        <f t="shared" si="72"/>
        <v>0</v>
      </c>
      <c r="K202" s="26">
        <f t="shared" si="72"/>
        <v>0</v>
      </c>
      <c r="L202" s="26">
        <f t="shared" ref="L202:N202" si="73">SUM(L197:L201)</f>
        <v>0</v>
      </c>
      <c r="M202" s="26">
        <f t="shared" si="73"/>
        <v>0</v>
      </c>
      <c r="N202" s="26">
        <f t="shared" si="73"/>
        <v>0</v>
      </c>
      <c r="O202" s="26">
        <f t="shared" si="72"/>
        <v>0</v>
      </c>
      <c r="P202" s="26">
        <f t="shared" si="72"/>
        <v>0</v>
      </c>
      <c r="Q202" s="26">
        <f t="shared" si="53"/>
        <v>0</v>
      </c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</row>
    <row r="203" spans="1:28" ht="24.9" hidden="1" customHeight="1" x14ac:dyDescent="0.3">
      <c r="A203" s="12" t="s">
        <v>444</v>
      </c>
      <c r="B203" s="13" t="s">
        <v>445</v>
      </c>
      <c r="C203" s="31" t="s">
        <v>446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4">
        <f t="shared" si="53"/>
        <v>0</v>
      </c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</row>
    <row r="204" spans="1:28" ht="24.9" hidden="1" customHeight="1" x14ac:dyDescent="0.3">
      <c r="A204" s="12" t="s">
        <v>447</v>
      </c>
      <c r="B204" s="13" t="s">
        <v>448</v>
      </c>
      <c r="C204" s="31" t="s">
        <v>449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4">
        <f t="shared" ref="Q204:Q245" si="74">SUM(D204:P204)</f>
        <v>0</v>
      </c>
      <c r="R204" s="6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</row>
    <row r="205" spans="1:28" ht="24.9" hidden="1" customHeight="1" x14ac:dyDescent="0.3">
      <c r="A205" s="12" t="s">
        <v>450</v>
      </c>
      <c r="B205" s="13" t="s">
        <v>451</v>
      </c>
      <c r="C205" s="31" t="s">
        <v>452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4">
        <f t="shared" si="74"/>
        <v>0</v>
      </c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</row>
    <row r="206" spans="1:28" ht="24.9" hidden="1" customHeight="1" x14ac:dyDescent="0.3">
      <c r="A206" s="12" t="s">
        <v>453</v>
      </c>
      <c r="B206" s="13" t="s">
        <v>454</v>
      </c>
      <c r="C206" s="31" t="s">
        <v>455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4">
        <f t="shared" si="74"/>
        <v>0</v>
      </c>
      <c r="R206" s="41"/>
      <c r="S206" s="41"/>
      <c r="T206" s="41"/>
      <c r="U206" s="41"/>
      <c r="V206" s="61"/>
      <c r="W206" s="61"/>
      <c r="X206" s="61"/>
      <c r="Y206" s="61"/>
      <c r="Z206" s="61"/>
      <c r="AA206" s="61"/>
      <c r="AB206" s="61"/>
    </row>
    <row r="207" spans="1:28" ht="24.9" hidden="1" customHeight="1" x14ac:dyDescent="0.3">
      <c r="A207" s="12" t="s">
        <v>456</v>
      </c>
      <c r="B207" s="13" t="s">
        <v>457</v>
      </c>
      <c r="C207" s="31" t="s">
        <v>458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4">
        <f t="shared" si="74"/>
        <v>0</v>
      </c>
      <c r="R207" s="4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</row>
    <row r="208" spans="1:28" ht="24.9" customHeight="1" x14ac:dyDescent="0.3">
      <c r="A208" s="23" t="s">
        <v>459</v>
      </c>
      <c r="B208" s="24" t="s">
        <v>460</v>
      </c>
      <c r="C208" s="25" t="s">
        <v>461</v>
      </c>
      <c r="D208" s="26">
        <f>SUM(D203:D207)</f>
        <v>0</v>
      </c>
      <c r="E208" s="26">
        <f t="shared" ref="E208:P208" si="75">SUM(E203:E207)</f>
        <v>0</v>
      </c>
      <c r="F208" s="26">
        <f t="shared" si="75"/>
        <v>0</v>
      </c>
      <c r="G208" s="26">
        <f t="shared" si="75"/>
        <v>0</v>
      </c>
      <c r="H208" s="26">
        <f t="shared" si="75"/>
        <v>0</v>
      </c>
      <c r="I208" s="26">
        <f t="shared" si="75"/>
        <v>0</v>
      </c>
      <c r="J208" s="26">
        <f t="shared" si="75"/>
        <v>0</v>
      </c>
      <c r="K208" s="26">
        <f t="shared" si="75"/>
        <v>0</v>
      </c>
      <c r="L208" s="26">
        <f t="shared" ref="L208:N208" si="76">SUM(L203:L207)</f>
        <v>0</v>
      </c>
      <c r="M208" s="26">
        <f t="shared" si="76"/>
        <v>0</v>
      </c>
      <c r="N208" s="26">
        <f t="shared" si="76"/>
        <v>0</v>
      </c>
      <c r="O208" s="26">
        <f t="shared" si="75"/>
        <v>0</v>
      </c>
      <c r="P208" s="26">
        <f t="shared" si="75"/>
        <v>0</v>
      </c>
      <c r="Q208" s="26">
        <f t="shared" si="74"/>
        <v>0</v>
      </c>
      <c r="R208" s="4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</row>
    <row r="209" spans="1:28" ht="24.9" customHeight="1" x14ac:dyDescent="0.3">
      <c r="A209" s="71" t="s">
        <v>462</v>
      </c>
      <c r="B209" s="59" t="s">
        <v>463</v>
      </c>
      <c r="C209" s="60" t="s">
        <v>464</v>
      </c>
      <c r="D209" s="47">
        <f>D154+D160+D174+D190+D196+D202+D208</f>
        <v>0</v>
      </c>
      <c r="E209" s="47">
        <f t="shared" ref="E209:P209" si="77">E154+E160+E174+E190+E196+E202+E208</f>
        <v>19000000</v>
      </c>
      <c r="F209" s="47">
        <f t="shared" si="77"/>
        <v>0</v>
      </c>
      <c r="G209" s="47">
        <f t="shared" si="77"/>
        <v>5424000</v>
      </c>
      <c r="H209" s="47">
        <f t="shared" si="77"/>
        <v>0</v>
      </c>
      <c r="I209" s="47">
        <f t="shared" si="77"/>
        <v>2540000</v>
      </c>
      <c r="J209" s="47">
        <f t="shared" si="77"/>
        <v>0</v>
      </c>
      <c r="K209" s="47">
        <f t="shared" si="77"/>
        <v>300000</v>
      </c>
      <c r="L209" s="47">
        <f t="shared" ref="L209:N209" si="78">L154+L160+L174+L190+L196+L202+L208</f>
        <v>0</v>
      </c>
      <c r="M209" s="47">
        <f t="shared" si="78"/>
        <v>0</v>
      </c>
      <c r="N209" s="47">
        <f t="shared" si="78"/>
        <v>6350000</v>
      </c>
      <c r="O209" s="47">
        <f t="shared" si="77"/>
        <v>0</v>
      </c>
      <c r="P209" s="47">
        <f t="shared" si="77"/>
        <v>0</v>
      </c>
      <c r="Q209" s="47">
        <f t="shared" si="74"/>
        <v>33614000</v>
      </c>
      <c r="R209" s="4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</row>
    <row r="210" spans="1:28" ht="24.9" customHeight="1" x14ac:dyDescent="0.3">
      <c r="A210" s="48"/>
      <c r="B210" s="18"/>
      <c r="C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</row>
    <row r="211" spans="1:28" ht="24.9" customHeight="1" x14ac:dyDescent="0.3">
      <c r="A211" s="51"/>
      <c r="B211" s="52"/>
      <c r="C211" s="53" t="s">
        <v>465</v>
      </c>
      <c r="D211" s="54">
        <f>D154+D174+D190+D202</f>
        <v>0</v>
      </c>
      <c r="E211" s="54">
        <f t="shared" ref="E211:Q211" si="79">E154+E174+E190+E202</f>
        <v>19000000</v>
      </c>
      <c r="F211" s="54">
        <f t="shared" si="79"/>
        <v>0</v>
      </c>
      <c r="G211" s="54">
        <f t="shared" si="79"/>
        <v>5424000</v>
      </c>
      <c r="H211" s="54">
        <f t="shared" si="79"/>
        <v>0</v>
      </c>
      <c r="I211" s="54">
        <f t="shared" si="79"/>
        <v>2540000</v>
      </c>
      <c r="J211" s="54">
        <f t="shared" si="79"/>
        <v>0</v>
      </c>
      <c r="K211" s="54">
        <f t="shared" si="79"/>
        <v>300000</v>
      </c>
      <c r="L211" s="54">
        <f t="shared" ref="L211:N211" si="80">L154+L174+L190+L202</f>
        <v>0</v>
      </c>
      <c r="M211" s="54">
        <f t="shared" si="80"/>
        <v>0</v>
      </c>
      <c r="N211" s="54">
        <f t="shared" si="80"/>
        <v>6350000</v>
      </c>
      <c r="O211" s="54">
        <f t="shared" si="79"/>
        <v>0</v>
      </c>
      <c r="P211" s="54">
        <f t="shared" si="79"/>
        <v>0</v>
      </c>
      <c r="Q211" s="54">
        <f t="shared" si="79"/>
        <v>33614000</v>
      </c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</row>
    <row r="212" spans="1:28" ht="24.9" customHeight="1" x14ac:dyDescent="0.3">
      <c r="A212" s="51"/>
      <c r="B212" s="52"/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</row>
    <row r="213" spans="1:28" ht="24.9" customHeight="1" x14ac:dyDescent="0.3">
      <c r="A213" s="51"/>
      <c r="B213" s="52"/>
      <c r="C213" s="53" t="s">
        <v>466</v>
      </c>
      <c r="D213" s="54">
        <f>D160+D196+D208</f>
        <v>0</v>
      </c>
      <c r="E213" s="54">
        <f t="shared" ref="E213:Q213" si="81">E160+E196+E208</f>
        <v>0</v>
      </c>
      <c r="F213" s="54">
        <f t="shared" si="81"/>
        <v>0</v>
      </c>
      <c r="G213" s="54">
        <f t="shared" si="81"/>
        <v>0</v>
      </c>
      <c r="H213" s="54">
        <f t="shared" si="81"/>
        <v>0</v>
      </c>
      <c r="I213" s="54">
        <f t="shared" si="81"/>
        <v>0</v>
      </c>
      <c r="J213" s="54">
        <f t="shared" si="81"/>
        <v>0</v>
      </c>
      <c r="K213" s="54">
        <f t="shared" si="81"/>
        <v>0</v>
      </c>
      <c r="L213" s="54">
        <f t="shared" ref="L213:N213" si="82">L160+L196+L208</f>
        <v>0</v>
      </c>
      <c r="M213" s="54">
        <f t="shared" si="82"/>
        <v>0</v>
      </c>
      <c r="N213" s="54">
        <f t="shared" si="82"/>
        <v>0</v>
      </c>
      <c r="O213" s="54">
        <f t="shared" si="81"/>
        <v>0</v>
      </c>
      <c r="P213" s="54">
        <f t="shared" si="81"/>
        <v>0</v>
      </c>
      <c r="Q213" s="54">
        <f t="shared" si="81"/>
        <v>0</v>
      </c>
      <c r="R213" s="61"/>
      <c r="S213" s="61"/>
      <c r="T213" s="61"/>
      <c r="U213" s="61"/>
      <c r="V213" s="10"/>
      <c r="W213" s="10"/>
      <c r="X213" s="10"/>
      <c r="Y213" s="10"/>
      <c r="Z213" s="10"/>
      <c r="AA213" s="10"/>
      <c r="AB213" s="10"/>
    </row>
    <row r="214" spans="1:28" ht="24.9" customHeight="1" x14ac:dyDescent="0.3">
      <c r="A214" s="51"/>
      <c r="B214" s="52"/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61"/>
      <c r="S214" s="10"/>
      <c r="T214" s="10"/>
      <c r="U214" s="10"/>
      <c r="V214" s="32"/>
      <c r="W214" s="32"/>
      <c r="X214" s="32"/>
      <c r="Y214" s="32"/>
      <c r="Z214" s="32"/>
      <c r="AA214" s="32"/>
      <c r="AB214" s="32"/>
    </row>
    <row r="215" spans="1:28" ht="24.9" customHeight="1" x14ac:dyDescent="0.3">
      <c r="A215" s="7" t="s">
        <v>467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61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</row>
    <row r="216" spans="1:28" ht="24.9" hidden="1" customHeight="1" x14ac:dyDescent="0.3">
      <c r="A216" s="72" t="s">
        <v>468</v>
      </c>
      <c r="B216" s="13" t="s">
        <v>3</v>
      </c>
      <c r="C216" s="31" t="s">
        <v>469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4">
        <f t="shared" si="74"/>
        <v>0</v>
      </c>
      <c r="R216" s="61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</row>
    <row r="217" spans="1:28" ht="24.9" hidden="1" customHeight="1" x14ac:dyDescent="0.3">
      <c r="A217" s="72" t="s">
        <v>470</v>
      </c>
      <c r="B217" s="13" t="s">
        <v>6</v>
      </c>
      <c r="C217" s="31" t="s">
        <v>471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4">
        <f t="shared" si="74"/>
        <v>0</v>
      </c>
      <c r="R217" s="10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</row>
    <row r="218" spans="1:28" ht="24.9" hidden="1" customHeight="1" x14ac:dyDescent="0.3">
      <c r="A218" s="72" t="s">
        <v>472</v>
      </c>
      <c r="B218" s="13" t="s">
        <v>9</v>
      </c>
      <c r="C218" s="31" t="s">
        <v>473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4">
        <f t="shared" si="74"/>
        <v>0</v>
      </c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</row>
    <row r="219" spans="1:28" ht="24.9" hidden="1" customHeight="1" x14ac:dyDescent="0.3">
      <c r="A219" s="58" t="s">
        <v>474</v>
      </c>
      <c r="B219" s="38" t="s">
        <v>12</v>
      </c>
      <c r="C219" s="39" t="s">
        <v>475</v>
      </c>
      <c r="D219" s="40">
        <f>SUM(D216:D218)</f>
        <v>0</v>
      </c>
      <c r="E219" s="40">
        <f t="shared" ref="E219:P219" si="83">SUM(E216:E218)</f>
        <v>0</v>
      </c>
      <c r="F219" s="40">
        <f t="shared" si="83"/>
        <v>0</v>
      </c>
      <c r="G219" s="40">
        <f t="shared" si="83"/>
        <v>0</v>
      </c>
      <c r="H219" s="40">
        <f t="shared" si="83"/>
        <v>0</v>
      </c>
      <c r="I219" s="40">
        <f t="shared" si="83"/>
        <v>0</v>
      </c>
      <c r="J219" s="40">
        <f t="shared" si="83"/>
        <v>0</v>
      </c>
      <c r="K219" s="40">
        <f t="shared" si="83"/>
        <v>0</v>
      </c>
      <c r="L219" s="40"/>
      <c r="M219" s="40"/>
      <c r="N219" s="40"/>
      <c r="O219" s="40">
        <f t="shared" si="83"/>
        <v>0</v>
      </c>
      <c r="P219" s="40">
        <f t="shared" si="83"/>
        <v>0</v>
      </c>
      <c r="Q219" s="14">
        <f t="shared" si="74"/>
        <v>0</v>
      </c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</row>
    <row r="220" spans="1:28" ht="24.9" hidden="1" customHeight="1" x14ac:dyDescent="0.3">
      <c r="A220" s="72" t="s">
        <v>476</v>
      </c>
      <c r="B220" s="13" t="s">
        <v>15</v>
      </c>
      <c r="C220" s="3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4">
        <f t="shared" si="74"/>
        <v>0</v>
      </c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</row>
    <row r="221" spans="1:28" ht="24.9" hidden="1" customHeight="1" x14ac:dyDescent="0.3">
      <c r="A221" s="72" t="s">
        <v>478</v>
      </c>
      <c r="B221" s="13" t="s">
        <v>18</v>
      </c>
      <c r="C221" s="31" t="s">
        <v>479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4">
        <f t="shared" si="74"/>
        <v>0</v>
      </c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</row>
    <row r="222" spans="1:28" ht="24.9" hidden="1" customHeight="1" x14ac:dyDescent="0.3">
      <c r="A222" s="72" t="s">
        <v>480</v>
      </c>
      <c r="B222" s="13" t="s">
        <v>21</v>
      </c>
      <c r="C222" s="31" t="s">
        <v>481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4">
        <f t="shared" si="74"/>
        <v>0</v>
      </c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</row>
    <row r="223" spans="1:28" ht="24.9" hidden="1" customHeight="1" x14ac:dyDescent="0.3">
      <c r="A223" s="72" t="s">
        <v>482</v>
      </c>
      <c r="B223" s="13" t="s">
        <v>24</v>
      </c>
      <c r="C223" s="31" t="s">
        <v>483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4">
        <f t="shared" si="74"/>
        <v>0</v>
      </c>
      <c r="R223" s="32"/>
      <c r="S223" s="32"/>
      <c r="T223" s="32"/>
      <c r="U223" s="32"/>
      <c r="V223" s="17"/>
      <c r="W223" s="17"/>
      <c r="X223" s="17"/>
      <c r="Y223" s="17"/>
      <c r="Z223" s="17"/>
      <c r="AA223" s="17"/>
      <c r="AB223" s="17"/>
    </row>
    <row r="224" spans="1:28" ht="24.9" hidden="1" customHeight="1" x14ac:dyDescent="0.3">
      <c r="A224" s="58" t="s">
        <v>484</v>
      </c>
      <c r="B224" s="38" t="s">
        <v>27</v>
      </c>
      <c r="C224" s="39" t="s">
        <v>485</v>
      </c>
      <c r="D224" s="40">
        <f>SUM(D220:D223)</f>
        <v>0</v>
      </c>
      <c r="E224" s="40">
        <f t="shared" ref="E224:P224" si="84">SUM(E220:E223)</f>
        <v>0</v>
      </c>
      <c r="F224" s="40">
        <f t="shared" si="84"/>
        <v>0</v>
      </c>
      <c r="G224" s="40">
        <f t="shared" si="84"/>
        <v>0</v>
      </c>
      <c r="H224" s="40">
        <f t="shared" si="84"/>
        <v>0</v>
      </c>
      <c r="I224" s="40">
        <f t="shared" si="84"/>
        <v>0</v>
      </c>
      <c r="J224" s="40">
        <f t="shared" si="84"/>
        <v>0</v>
      </c>
      <c r="K224" s="40">
        <f t="shared" si="84"/>
        <v>0</v>
      </c>
      <c r="L224" s="40"/>
      <c r="M224" s="40"/>
      <c r="N224" s="40"/>
      <c r="O224" s="40">
        <f t="shared" si="84"/>
        <v>0</v>
      </c>
      <c r="P224" s="40">
        <f t="shared" si="84"/>
        <v>0</v>
      </c>
      <c r="Q224" s="14">
        <f t="shared" si="74"/>
        <v>0</v>
      </c>
      <c r="R224" s="32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 spans="1:28" ht="24.9" hidden="1" customHeight="1" x14ac:dyDescent="0.3">
      <c r="A225" s="72" t="s">
        <v>486</v>
      </c>
      <c r="B225" s="13" t="s">
        <v>219</v>
      </c>
      <c r="C225" s="16" t="s">
        <v>487</v>
      </c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4">
        <f t="shared" si="74"/>
        <v>0</v>
      </c>
      <c r="R225" s="32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 spans="1:28" ht="24.9" hidden="1" customHeight="1" x14ac:dyDescent="0.3">
      <c r="A226" s="72" t="s">
        <v>488</v>
      </c>
      <c r="B226" s="13" t="s">
        <v>222</v>
      </c>
      <c r="C226" s="16" t="s">
        <v>489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4">
        <f t="shared" si="74"/>
        <v>0</v>
      </c>
      <c r="R226" s="32"/>
      <c r="S226" s="17"/>
      <c r="T226" s="17"/>
      <c r="U226" s="17"/>
      <c r="V226" s="32"/>
      <c r="W226" s="32"/>
      <c r="X226" s="32"/>
      <c r="Y226" s="32"/>
      <c r="Z226" s="32"/>
      <c r="AA226" s="32"/>
      <c r="AB226" s="32"/>
    </row>
    <row r="227" spans="1:28" ht="24.9" customHeight="1" x14ac:dyDescent="0.3">
      <c r="A227" s="58" t="s">
        <v>490</v>
      </c>
      <c r="B227" s="38" t="s">
        <v>225</v>
      </c>
      <c r="C227" s="39" t="s">
        <v>491</v>
      </c>
      <c r="D227" s="40">
        <f>SUM(D225:D226)</f>
        <v>0</v>
      </c>
      <c r="E227" s="40">
        <v>1574150</v>
      </c>
      <c r="F227" s="40">
        <f>SUM(F225:F226)</f>
        <v>0</v>
      </c>
      <c r="G227" s="40">
        <f>SUM(G225:G226)</f>
        <v>0</v>
      </c>
      <c r="H227" s="40">
        <f>SUM(H225:H226)</f>
        <v>0</v>
      </c>
      <c r="I227" s="40">
        <f>SUM(I225:I226)</f>
        <v>0</v>
      </c>
      <c r="J227" s="40">
        <f>SUM(J225:J226)</f>
        <v>0</v>
      </c>
      <c r="K227" s="40">
        <f>SUM(K225:K226)</f>
        <v>0</v>
      </c>
      <c r="L227" s="40">
        <f>SUM(L225:L226)</f>
        <v>0</v>
      </c>
      <c r="M227" s="40">
        <f>SUM(M225:M226)</f>
        <v>0</v>
      </c>
      <c r="N227" s="40">
        <f>SUM(N225:N226)</f>
        <v>0</v>
      </c>
      <c r="O227" s="40">
        <f>SUM(O225:O226)</f>
        <v>0</v>
      </c>
      <c r="P227" s="40">
        <f>SUM(P225:P226)</f>
        <v>0</v>
      </c>
      <c r="Q227" s="14">
        <f t="shared" si="74"/>
        <v>1574150</v>
      </c>
      <c r="R227" s="17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</row>
    <row r="228" spans="1:28" ht="24.9" hidden="1" customHeight="1" x14ac:dyDescent="0.3">
      <c r="A228" s="16" t="s">
        <v>492</v>
      </c>
      <c r="B228" s="13" t="s">
        <v>228</v>
      </c>
      <c r="C228" s="31" t="s">
        <v>493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4">
        <f t="shared" si="74"/>
        <v>0</v>
      </c>
      <c r="R228" s="17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</row>
    <row r="229" spans="1:28" ht="24.9" hidden="1" customHeight="1" x14ac:dyDescent="0.3">
      <c r="A229" s="16" t="s">
        <v>494</v>
      </c>
      <c r="B229" s="13" t="s">
        <v>231</v>
      </c>
      <c r="C229" s="31" t="s">
        <v>495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4">
        <f t="shared" si="74"/>
        <v>0</v>
      </c>
      <c r="R229" s="17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</row>
    <row r="230" spans="1:28" ht="24.9" customHeight="1" x14ac:dyDescent="0.3">
      <c r="A230" s="16" t="s">
        <v>496</v>
      </c>
      <c r="B230" s="13" t="s">
        <v>234</v>
      </c>
      <c r="C230" s="31" t="s">
        <v>497</v>
      </c>
      <c r="D230" s="10">
        <f>D135-D211-D213</f>
        <v>0</v>
      </c>
      <c r="E230" s="10">
        <f>E135-E211-E213-E227</f>
        <v>-17908150</v>
      </c>
      <c r="F230" s="10">
        <f>F135-F211-F213</f>
        <v>0</v>
      </c>
      <c r="G230" s="10">
        <f>G135-G211-G213</f>
        <v>0</v>
      </c>
      <c r="H230" s="10">
        <f>H135-H211-H213</f>
        <v>21590000</v>
      </c>
      <c r="I230" s="10">
        <f>I135-I211-I213</f>
        <v>-2413000</v>
      </c>
      <c r="J230" s="10">
        <f>J135-J211-J213</f>
        <v>19609648.699999999</v>
      </c>
      <c r="K230" s="10">
        <f>K135-K211-K213</f>
        <v>21908374.82</v>
      </c>
      <c r="L230" s="10">
        <f>L135-L211-L213</f>
        <v>5000000</v>
      </c>
      <c r="M230" s="10">
        <f>M135-M211-M213</f>
        <v>16234788.1</v>
      </c>
      <c r="N230" s="10">
        <f>N135-N211-N213</f>
        <v>18543419.899999999</v>
      </c>
      <c r="O230" s="10">
        <f>O135-O211-O213</f>
        <v>35104326.350000001</v>
      </c>
      <c r="P230" s="10">
        <f>P135-P211-P213</f>
        <v>0</v>
      </c>
      <c r="Q230" s="14">
        <f t="shared" si="74"/>
        <v>117669407.87</v>
      </c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</row>
    <row r="231" spans="1:28" ht="24.9" hidden="1" customHeight="1" x14ac:dyDescent="0.3">
      <c r="A231" s="16" t="s">
        <v>498</v>
      </c>
      <c r="B231" s="13" t="s">
        <v>237</v>
      </c>
      <c r="C231" s="31" t="s">
        <v>499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4">
        <f t="shared" si="74"/>
        <v>0</v>
      </c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</row>
    <row r="232" spans="1:28" ht="24.9" hidden="1" customHeight="1" x14ac:dyDescent="0.3">
      <c r="A232" s="16" t="s">
        <v>500</v>
      </c>
      <c r="B232" s="13" t="s">
        <v>240</v>
      </c>
      <c r="C232" s="31" t="s">
        <v>501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4">
        <f t="shared" si="74"/>
        <v>0</v>
      </c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</row>
    <row r="233" spans="1:28" ht="24.9" hidden="1" customHeight="1" x14ac:dyDescent="0.3">
      <c r="A233" s="72" t="s">
        <v>502</v>
      </c>
      <c r="B233" s="13" t="s">
        <v>243</v>
      </c>
      <c r="C233" s="31" t="s">
        <v>503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4">
        <f t="shared" si="74"/>
        <v>0</v>
      </c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</row>
    <row r="234" spans="1:28" ht="24.9" hidden="1" customHeight="1" x14ac:dyDescent="0.3">
      <c r="A234" s="72" t="s">
        <v>504</v>
      </c>
      <c r="B234" s="13" t="s">
        <v>246</v>
      </c>
      <c r="C234" s="31" t="s">
        <v>505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4">
        <f t="shared" si="74"/>
        <v>0</v>
      </c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</row>
    <row r="235" spans="1:28" ht="24.9" hidden="1" customHeight="1" x14ac:dyDescent="0.3">
      <c r="A235" s="21" t="s">
        <v>506</v>
      </c>
      <c r="B235" s="20" t="s">
        <v>249</v>
      </c>
      <c r="C235" s="21" t="s">
        <v>507</v>
      </c>
      <c r="D235" s="22">
        <f>SUM(D233:D234)</f>
        <v>0</v>
      </c>
      <c r="E235" s="22">
        <f t="shared" ref="E235:P235" si="85">SUM(E233:E234)</f>
        <v>0</v>
      </c>
      <c r="F235" s="22">
        <f t="shared" si="85"/>
        <v>0</v>
      </c>
      <c r="G235" s="22">
        <f t="shared" si="85"/>
        <v>0</v>
      </c>
      <c r="H235" s="22">
        <f t="shared" si="85"/>
        <v>0</v>
      </c>
      <c r="I235" s="22">
        <f t="shared" si="85"/>
        <v>0</v>
      </c>
      <c r="J235" s="22">
        <f t="shared" si="85"/>
        <v>0</v>
      </c>
      <c r="K235" s="22">
        <f t="shared" si="85"/>
        <v>0</v>
      </c>
      <c r="L235" s="22">
        <f t="shared" ref="L235:N235" si="86">SUM(L233:L234)</f>
        <v>0</v>
      </c>
      <c r="M235" s="22">
        <f t="shared" si="86"/>
        <v>0</v>
      </c>
      <c r="N235" s="22">
        <f t="shared" si="86"/>
        <v>0</v>
      </c>
      <c r="O235" s="22">
        <f t="shared" si="85"/>
        <v>0</v>
      </c>
      <c r="P235" s="22">
        <f t="shared" si="85"/>
        <v>0</v>
      </c>
      <c r="Q235" s="14">
        <f t="shared" si="74"/>
        <v>0</v>
      </c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</row>
    <row r="236" spans="1:28" ht="24.9" hidden="1" customHeight="1" x14ac:dyDescent="0.3">
      <c r="A236" s="21" t="s">
        <v>508</v>
      </c>
      <c r="B236" s="20" t="s">
        <v>252</v>
      </c>
      <c r="C236" s="21" t="s">
        <v>509</v>
      </c>
      <c r="D236" s="22">
        <f>D219+D224+D227+D228+D229+D230+D231+D232+D235</f>
        <v>0</v>
      </c>
      <c r="E236" s="22">
        <f>E219+E224+E227+E228+E229+E230+E231+E232+E235</f>
        <v>-16334000</v>
      </c>
      <c r="F236" s="22">
        <f>F219+F224+F227+F228+F229+F230+F231+F232+F235</f>
        <v>0</v>
      </c>
      <c r="G236" s="22">
        <f>G219+G224+G227+G228+G229+G230+G231+G232+G235</f>
        <v>0</v>
      </c>
      <c r="H236" s="22">
        <f>H219+H224+H227+H228+H229+H230+H231+H232+H235</f>
        <v>21590000</v>
      </c>
      <c r="I236" s="22">
        <f>I219+I224+I227+I228+I229+I230+I231+I232+I235</f>
        <v>-2413000</v>
      </c>
      <c r="J236" s="22">
        <f>J219+J224+J227+J228+J229+J230+J231+J232+J235</f>
        <v>19609648.699999999</v>
      </c>
      <c r="K236" s="22">
        <f>K219+K224+K227+K228+K229+K230+K231+K232+K235</f>
        <v>21908374.82</v>
      </c>
      <c r="L236" s="22">
        <f>L219+L224+L227+L228+L229+L230+L231+L232+L235</f>
        <v>5000000</v>
      </c>
      <c r="M236" s="22">
        <f>M219+M224+M227+M228+M229+M230+M231+M232+M235</f>
        <v>16234788.1</v>
      </c>
      <c r="N236" s="22">
        <f>N219+N224+N227+N228+N229+N230+N231+N232+N235</f>
        <v>18543419.899999999</v>
      </c>
      <c r="O236" s="22">
        <f>O219+O224+O227+O228+O229+O230+O231+O232+O235</f>
        <v>35104326.350000001</v>
      </c>
      <c r="P236" s="22">
        <f>P219+P224+P227+P228+P229+P230+P231+P232+P235</f>
        <v>0</v>
      </c>
      <c r="Q236" s="14">
        <f t="shared" si="74"/>
        <v>119243557.87</v>
      </c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</row>
    <row r="237" spans="1:28" ht="24.9" hidden="1" customHeight="1" x14ac:dyDescent="0.3">
      <c r="A237" s="16" t="s">
        <v>510</v>
      </c>
      <c r="B237" s="13" t="s">
        <v>255</v>
      </c>
      <c r="C237" s="31" t="s">
        <v>511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4">
        <f t="shared" si="74"/>
        <v>0</v>
      </c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</row>
    <row r="238" spans="1:28" ht="24.9" hidden="1" customHeight="1" x14ac:dyDescent="0.3">
      <c r="A238" s="16" t="s">
        <v>512</v>
      </c>
      <c r="B238" s="13" t="s">
        <v>258</v>
      </c>
      <c r="C238" s="31" t="s">
        <v>513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4">
        <f t="shared" si="74"/>
        <v>0</v>
      </c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</row>
    <row r="239" spans="1:28" ht="24.9" hidden="1" customHeight="1" x14ac:dyDescent="0.3">
      <c r="A239" s="16" t="s">
        <v>514</v>
      </c>
      <c r="B239" s="13" t="s">
        <v>261</v>
      </c>
      <c r="C239" s="31" t="s">
        <v>515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4">
        <f t="shared" si="74"/>
        <v>0</v>
      </c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</row>
    <row r="240" spans="1:28" ht="24.9" hidden="1" customHeight="1" x14ac:dyDescent="0.3">
      <c r="A240" s="16" t="s">
        <v>516</v>
      </c>
      <c r="B240" s="13" t="s">
        <v>264</v>
      </c>
      <c r="C240" s="31" t="s">
        <v>517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4">
        <f t="shared" si="74"/>
        <v>0</v>
      </c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</row>
    <row r="241" spans="1:28" ht="24.9" hidden="1" customHeight="1" x14ac:dyDescent="0.3">
      <c r="A241" s="16" t="s">
        <v>518</v>
      </c>
      <c r="B241" s="13" t="s">
        <v>267</v>
      </c>
      <c r="C241" s="31" t="s">
        <v>519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4">
        <f t="shared" si="74"/>
        <v>0</v>
      </c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</row>
    <row r="242" spans="1:28" ht="24.9" hidden="1" customHeight="1" x14ac:dyDescent="0.3">
      <c r="A242" s="21" t="s">
        <v>520</v>
      </c>
      <c r="B242" s="20" t="s">
        <v>270</v>
      </c>
      <c r="C242" s="21" t="s">
        <v>521</v>
      </c>
      <c r="D242" s="22">
        <f>SUM(D237:D241)</f>
        <v>0</v>
      </c>
      <c r="E242" s="22">
        <f t="shared" ref="E242:P242" si="87">SUM(E237:E241)</f>
        <v>0</v>
      </c>
      <c r="F242" s="22">
        <f t="shared" si="87"/>
        <v>0</v>
      </c>
      <c r="G242" s="22">
        <f t="shared" si="87"/>
        <v>0</v>
      </c>
      <c r="H242" s="22">
        <f t="shared" si="87"/>
        <v>0</v>
      </c>
      <c r="I242" s="22">
        <f t="shared" si="87"/>
        <v>0</v>
      </c>
      <c r="J242" s="22">
        <f t="shared" si="87"/>
        <v>0</v>
      </c>
      <c r="K242" s="22">
        <f t="shared" si="87"/>
        <v>0</v>
      </c>
      <c r="L242" s="22">
        <f t="shared" ref="L242:N242" si="88">SUM(L237:L241)</f>
        <v>0</v>
      </c>
      <c r="M242" s="22">
        <f t="shared" si="88"/>
        <v>0</v>
      </c>
      <c r="N242" s="22">
        <f t="shared" si="88"/>
        <v>0</v>
      </c>
      <c r="O242" s="22">
        <f t="shared" si="87"/>
        <v>0</v>
      </c>
      <c r="P242" s="22">
        <f t="shared" si="87"/>
        <v>0</v>
      </c>
      <c r="Q242" s="14">
        <f t="shared" si="74"/>
        <v>0</v>
      </c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</row>
    <row r="243" spans="1:28" ht="24.9" hidden="1" customHeight="1" x14ac:dyDescent="0.3">
      <c r="A243" s="16" t="s">
        <v>522</v>
      </c>
      <c r="B243" s="13" t="s">
        <v>273</v>
      </c>
      <c r="C243" s="31" t="s">
        <v>523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4">
        <f t="shared" si="74"/>
        <v>0</v>
      </c>
      <c r="R243" s="32"/>
      <c r="S243" s="32"/>
      <c r="T243" s="32"/>
      <c r="U243" s="32"/>
      <c r="V243" s="35"/>
      <c r="W243" s="35"/>
      <c r="X243" s="35"/>
      <c r="Y243" s="35"/>
      <c r="Z243" s="35"/>
      <c r="AA243" s="35"/>
      <c r="AB243" s="35"/>
    </row>
    <row r="244" spans="1:28" ht="24.9" hidden="1" customHeight="1" x14ac:dyDescent="0.3">
      <c r="A244" s="16" t="s">
        <v>524</v>
      </c>
      <c r="B244" s="13" t="s">
        <v>276</v>
      </c>
      <c r="C244" s="31" t="s">
        <v>525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4">
        <f t="shared" si="74"/>
        <v>0</v>
      </c>
      <c r="R244" s="32"/>
      <c r="S244" s="35"/>
      <c r="T244" s="35"/>
      <c r="U244" s="35"/>
      <c r="V244" s="10"/>
      <c r="W244" s="10"/>
      <c r="X244" s="10"/>
      <c r="Y244" s="10"/>
      <c r="Z244" s="10"/>
      <c r="AA244" s="10"/>
      <c r="AB244" s="10"/>
    </row>
    <row r="245" spans="1:28" ht="24.9" customHeight="1" x14ac:dyDescent="0.3">
      <c r="A245" s="44" t="s">
        <v>526</v>
      </c>
      <c r="B245" s="59" t="s">
        <v>279</v>
      </c>
      <c r="C245" s="60" t="s">
        <v>527</v>
      </c>
      <c r="D245" s="47">
        <f>D236+D242+D243+D244</f>
        <v>0</v>
      </c>
      <c r="E245" s="47">
        <f t="shared" ref="E245:P245" si="89">E236+E242+E243+E244</f>
        <v>-16334000</v>
      </c>
      <c r="F245" s="47">
        <f t="shared" si="89"/>
        <v>0</v>
      </c>
      <c r="G245" s="47">
        <f t="shared" si="89"/>
        <v>0</v>
      </c>
      <c r="H245" s="47">
        <f t="shared" si="89"/>
        <v>21590000</v>
      </c>
      <c r="I245" s="47">
        <f t="shared" si="89"/>
        <v>-2413000</v>
      </c>
      <c r="J245" s="47">
        <f t="shared" si="89"/>
        <v>19609648.699999999</v>
      </c>
      <c r="K245" s="47">
        <f t="shared" si="89"/>
        <v>21908374.82</v>
      </c>
      <c r="L245" s="47">
        <f t="shared" ref="L245:N245" si="90">L236+L242+L243+L244</f>
        <v>5000000</v>
      </c>
      <c r="M245" s="47">
        <f t="shared" si="90"/>
        <v>16234788.1</v>
      </c>
      <c r="N245" s="47">
        <f t="shared" si="90"/>
        <v>18543419.899999999</v>
      </c>
      <c r="O245" s="47">
        <f t="shared" si="89"/>
        <v>35104326.350000001</v>
      </c>
      <c r="P245" s="47">
        <f t="shared" si="89"/>
        <v>0</v>
      </c>
      <c r="Q245" s="47">
        <f t="shared" si="74"/>
        <v>119243557.87</v>
      </c>
      <c r="R245" s="32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ht="24.9" customHeight="1" x14ac:dyDescent="0.3">
      <c r="A246" s="63" t="s">
        <v>528</v>
      </c>
      <c r="C246" s="64" t="s">
        <v>529</v>
      </c>
      <c r="D246" s="65">
        <f>D154+D160+D174+D190+D196+D202+D208+D245</f>
        <v>0</v>
      </c>
      <c r="E246" s="65">
        <f>E154+E160+E174+E190+E196+E202+E208+E245</f>
        <v>2666000</v>
      </c>
      <c r="F246" s="65">
        <f>F154+F160+F174+F190+F196+F202+F208+F245</f>
        <v>0</v>
      </c>
      <c r="G246" s="65">
        <f>G154+G160+G174+G190+G196+G202+G208+G245</f>
        <v>5424000</v>
      </c>
      <c r="H246" s="65">
        <f>H154+H160+H174+H190+H196+H202+H208+H245</f>
        <v>21590000</v>
      </c>
      <c r="I246" s="65">
        <f>I154+I160+I174+I190+I196+I202+I208+I245</f>
        <v>127000</v>
      </c>
      <c r="J246" s="65">
        <f>J154+J160+J174+J190+J196+J202+J208+J245</f>
        <v>19609648.699999999</v>
      </c>
      <c r="K246" s="65">
        <f>K154+K160+K174+K190+K196+K202+K208+K245</f>
        <v>22208374.82</v>
      </c>
      <c r="L246" s="65">
        <f>L154+L160+L174+L190+L196+L202+L208+L245</f>
        <v>5000000</v>
      </c>
      <c r="M246" s="65">
        <f>M154+M160+M174+M190+M196+M202+M208+M245</f>
        <v>16234788.1</v>
      </c>
      <c r="N246" s="65">
        <f>N154+N160+N174+N190+N196+N202+N208+N245</f>
        <v>24893419.899999999</v>
      </c>
      <c r="O246" s="65">
        <f>O154+O160+O174+O190+O196+O202+O208+O245</f>
        <v>35104326.350000001</v>
      </c>
      <c r="P246" s="65">
        <f>P154+P160+P174+P190+P196+P202+P208+P245</f>
        <v>0</v>
      </c>
      <c r="Q246" s="65">
        <f>Q154+Q160+Q174+Q190+Q196+Q202+Q208+Q245</f>
        <v>152857557.87</v>
      </c>
      <c r="R246" s="32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24.9" customHeight="1" x14ac:dyDescent="0.3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35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x14ac:dyDescent="0.3">
      <c r="C248" s="67" t="s">
        <v>530</v>
      </c>
      <c r="D248" s="67">
        <f>D246-D230</f>
        <v>0</v>
      </c>
      <c r="E248" s="67">
        <f t="shared" ref="E248:Q248" si="91">E246-E230</f>
        <v>20574150</v>
      </c>
      <c r="F248" s="67">
        <f t="shared" si="91"/>
        <v>0</v>
      </c>
      <c r="G248" s="67">
        <f t="shared" si="91"/>
        <v>5424000</v>
      </c>
      <c r="H248" s="67">
        <f t="shared" si="91"/>
        <v>0</v>
      </c>
      <c r="I248" s="67">
        <f t="shared" si="91"/>
        <v>2540000</v>
      </c>
      <c r="J248" s="67">
        <f t="shared" si="91"/>
        <v>0</v>
      </c>
      <c r="K248" s="67">
        <f t="shared" si="91"/>
        <v>300000</v>
      </c>
      <c r="L248" s="67">
        <f t="shared" ref="L248:N248" si="92">L246-L230</f>
        <v>0</v>
      </c>
      <c r="M248" s="67">
        <f t="shared" si="92"/>
        <v>0</v>
      </c>
      <c r="N248" s="67">
        <f t="shared" si="92"/>
        <v>6350000</v>
      </c>
      <c r="O248" s="67">
        <f t="shared" si="91"/>
        <v>0</v>
      </c>
      <c r="P248" s="67">
        <f t="shared" si="91"/>
        <v>0</v>
      </c>
      <c r="Q248" s="67">
        <f t="shared" si="91"/>
        <v>35188150</v>
      </c>
      <c r="R248" s="10">
        <f>Q246-Q135</f>
        <v>0</v>
      </c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x14ac:dyDescent="0.3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x14ac:dyDescent="0.3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ht="28.8" x14ac:dyDescent="0.3">
      <c r="D251" s="73" t="s">
        <v>531</v>
      </c>
      <c r="E251" s="7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x14ac:dyDescent="0.3">
      <c r="D252" s="73" t="s">
        <v>532</v>
      </c>
      <c r="E252" s="74">
        <f>Q246</f>
        <v>152857557.87</v>
      </c>
      <c r="F252" s="10"/>
      <c r="G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x14ac:dyDescent="0.3">
      <c r="D253" s="73" t="s">
        <v>533</v>
      </c>
      <c r="E253" s="74">
        <f>Q135</f>
        <v>152857557.87</v>
      </c>
      <c r="F253" s="10"/>
      <c r="G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x14ac:dyDescent="0.3">
      <c r="D254" s="73" t="s">
        <v>534</v>
      </c>
      <c r="E254" s="74">
        <f>E252-E253</f>
        <v>0</v>
      </c>
      <c r="F254" s="10"/>
      <c r="G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x14ac:dyDescent="0.3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x14ac:dyDescent="0.3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4:28" x14ac:dyDescent="0.3">
      <c r="D257" s="10" t="s">
        <v>590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4:28" x14ac:dyDescent="0.3">
      <c r="D258" s="10" t="s">
        <v>591</v>
      </c>
      <c r="E258" s="10">
        <f>D230</f>
        <v>0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4:28" x14ac:dyDescent="0.3">
      <c r="D259" s="10"/>
      <c r="E259" s="10">
        <f>E257-E258</f>
        <v>0</v>
      </c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4:28" x14ac:dyDescent="0.3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4:28" x14ac:dyDescent="0.3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4:28" x14ac:dyDescent="0.3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4:28" x14ac:dyDescent="0.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4:28" x14ac:dyDescent="0.3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4:28" x14ac:dyDescent="0.3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4:28" x14ac:dyDescent="0.3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4:28" x14ac:dyDescent="0.3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  <row r="268" spans="4:28" x14ac:dyDescent="0.3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</row>
    <row r="269" spans="4:28" x14ac:dyDescent="0.3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</row>
    <row r="270" spans="4:28" x14ac:dyDescent="0.3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</row>
    <row r="271" spans="4:28" x14ac:dyDescent="0.3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</row>
    <row r="272" spans="4:28" x14ac:dyDescent="0.3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4:28" x14ac:dyDescent="0.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</row>
    <row r="274" spans="4:28" x14ac:dyDescent="0.3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</row>
    <row r="275" spans="4:28" x14ac:dyDescent="0.3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</row>
    <row r="276" spans="4:28" x14ac:dyDescent="0.3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</row>
    <row r="277" spans="4:28" x14ac:dyDescent="0.3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</row>
    <row r="278" spans="4:28" x14ac:dyDescent="0.3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</row>
    <row r="279" spans="4:28" x14ac:dyDescent="0.3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</row>
    <row r="280" spans="4:28" x14ac:dyDescent="0.3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</row>
    <row r="281" spans="4:28" x14ac:dyDescent="0.3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</row>
    <row r="282" spans="4:28" x14ac:dyDescent="0.3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4:28" x14ac:dyDescent="0.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</row>
    <row r="284" spans="4:28" x14ac:dyDescent="0.3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</row>
    <row r="285" spans="4:28" x14ac:dyDescent="0.3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</row>
    <row r="286" spans="4:28" x14ac:dyDescent="0.3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</row>
    <row r="287" spans="4:28" x14ac:dyDescent="0.3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</row>
    <row r="288" spans="4:28" x14ac:dyDescent="0.3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</row>
    <row r="289" spans="4:28" x14ac:dyDescent="0.3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</row>
    <row r="290" spans="4:28" x14ac:dyDescent="0.3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</row>
    <row r="291" spans="4:28" x14ac:dyDescent="0.3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</row>
    <row r="292" spans="4:28" x14ac:dyDescent="0.3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</row>
    <row r="293" spans="4:28" x14ac:dyDescent="0.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</row>
    <row r="294" spans="4:28" x14ac:dyDescent="0.3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</row>
    <row r="295" spans="4:28" x14ac:dyDescent="0.3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</row>
    <row r="296" spans="4:28" x14ac:dyDescent="0.3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</row>
    <row r="297" spans="4:28" x14ac:dyDescent="0.3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</row>
    <row r="298" spans="4:28" x14ac:dyDescent="0.3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</row>
    <row r="299" spans="4:28" x14ac:dyDescent="0.3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</row>
    <row r="300" spans="4:28" x14ac:dyDescent="0.3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</row>
    <row r="301" spans="4:28" x14ac:dyDescent="0.3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</row>
    <row r="302" spans="4:28" x14ac:dyDescent="0.3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</row>
    <row r="303" spans="4:28" x14ac:dyDescent="0.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</row>
    <row r="304" spans="4:28" x14ac:dyDescent="0.3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</row>
    <row r="305" spans="4:28" x14ac:dyDescent="0.3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</row>
    <row r="306" spans="4:28" x14ac:dyDescent="0.3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</row>
    <row r="307" spans="4:28" x14ac:dyDescent="0.3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</row>
    <row r="308" spans="4:28" x14ac:dyDescent="0.3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4:28" x14ac:dyDescent="0.3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</row>
    <row r="310" spans="4:28" x14ac:dyDescent="0.3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</row>
    <row r="311" spans="4:28" x14ac:dyDescent="0.3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</row>
    <row r="312" spans="4:28" x14ac:dyDescent="0.3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</row>
    <row r="313" spans="4:28" x14ac:dyDescent="0.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</row>
    <row r="314" spans="4:28" x14ac:dyDescent="0.3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</row>
    <row r="315" spans="4:28" x14ac:dyDescent="0.3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</row>
    <row r="316" spans="4:28" x14ac:dyDescent="0.3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</row>
    <row r="317" spans="4:28" x14ac:dyDescent="0.3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</row>
    <row r="318" spans="4:28" x14ac:dyDescent="0.3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</row>
    <row r="319" spans="4:28" x14ac:dyDescent="0.3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</row>
    <row r="320" spans="4:28" x14ac:dyDescent="0.3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8:18" x14ac:dyDescent="0.3">
      <c r="R321" s="10"/>
    </row>
    <row r="322" spans="18:18" x14ac:dyDescent="0.3">
      <c r="R322" s="10"/>
    </row>
  </sheetData>
  <mergeCells count="5">
    <mergeCell ref="W4:AB4"/>
    <mergeCell ref="AC4:AH4"/>
    <mergeCell ref="AI4:AN4"/>
    <mergeCell ref="AO4:AT4"/>
    <mergeCell ref="AU4:AZ4"/>
  </mergeCells>
  <conditionalFormatting sqref="E254">
    <cfRule type="expression" dxfId="3" priority="1">
      <formula>$E$254&lt;&gt;0</formula>
    </cfRule>
  </conditionalFormatting>
  <pageMargins left="0.7" right="0.7" top="0.75" bottom="0.75" header="0.3" footer="0.3"/>
  <pageSetup paperSize="9" scale="86" orientation="portrait" horizontalDpi="0" verticalDpi="0" r:id="rId1"/>
  <rowBreaks count="2" manualBreakCount="2">
    <brk id="22" max="16383" man="1"/>
    <brk id="138" max="16383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149F2-9A84-4892-9341-F78ACF819B97}">
  <dimension ref="A1:AK323"/>
  <sheetViews>
    <sheetView topLeftCell="N3" workbookViewId="0">
      <selection activeCell="D245" sqref="D245"/>
    </sheetView>
  </sheetViews>
  <sheetFormatPr defaultRowHeight="14.4" x14ac:dyDescent="0.3"/>
  <cols>
    <col min="2" max="2" width="5.5546875" style="1" customWidth="1"/>
    <col min="3" max="3" width="59.44140625" style="2" customWidth="1"/>
    <col min="4" max="14" width="13.6640625" customWidth="1"/>
    <col min="15" max="15" width="14.109375" customWidth="1"/>
    <col min="16" max="16" width="18.44140625" customWidth="1"/>
    <col min="17" max="17" width="16.5546875" customWidth="1"/>
    <col min="18" max="18" width="15.109375" customWidth="1"/>
    <col min="19" max="19" width="17.88671875" customWidth="1"/>
    <col min="20" max="20" width="11.109375" customWidth="1"/>
    <col min="22" max="22" width="10.6640625" customWidth="1"/>
    <col min="25" max="25" width="19.109375" customWidth="1"/>
    <col min="26" max="26" width="11.109375" customWidth="1"/>
    <col min="31" max="31" width="19.109375" customWidth="1"/>
    <col min="32" max="32" width="11.109375" customWidth="1"/>
    <col min="37" max="37" width="19.109375" customWidth="1"/>
  </cols>
  <sheetData>
    <row r="1" spans="1:37" hidden="1" x14ac:dyDescent="0.3"/>
    <row r="2" spans="1:37" ht="18" hidden="1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4">
        <v>0</v>
      </c>
    </row>
    <row r="3" spans="1:37" ht="43.2" x14ac:dyDescent="0.3">
      <c r="D3" s="5" t="s">
        <v>762</v>
      </c>
      <c r="E3" s="5" t="s">
        <v>763</v>
      </c>
      <c r="F3" s="5">
        <v>104031</v>
      </c>
      <c r="G3" s="5" t="s">
        <v>540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 t="s">
        <v>0</v>
      </c>
    </row>
    <row r="4" spans="1:37" x14ac:dyDescent="0.3">
      <c r="A4" s="7" t="s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309" t="s">
        <v>762</v>
      </c>
      <c r="U4" s="308"/>
      <c r="V4" s="308"/>
      <c r="W4" s="308"/>
      <c r="X4" s="308"/>
      <c r="Y4" s="308"/>
      <c r="Z4" s="307" t="str">
        <f>E3</f>
        <v>082091</v>
      </c>
      <c r="AA4" s="308"/>
      <c r="AB4" s="308"/>
      <c r="AC4" s="308"/>
      <c r="AD4" s="308"/>
      <c r="AE4" s="308"/>
      <c r="AF4" s="309" t="s">
        <v>589</v>
      </c>
      <c r="AG4" s="308"/>
      <c r="AH4" s="308"/>
      <c r="AI4" s="308"/>
      <c r="AJ4" s="308"/>
      <c r="AK4" s="308"/>
    </row>
    <row r="5" spans="1:37" ht="24.9" customHeight="1" x14ac:dyDescent="0.3">
      <c r="A5" s="12" t="s">
        <v>2</v>
      </c>
      <c r="B5" s="13" t="s">
        <v>3</v>
      </c>
      <c r="C5" s="12" t="s">
        <v>4</v>
      </c>
      <c r="D5" s="10">
        <f>T23</f>
        <v>14390850</v>
      </c>
      <c r="E5" s="10">
        <f>Z23</f>
        <v>0</v>
      </c>
      <c r="F5" s="10">
        <f>AF23</f>
        <v>0</v>
      </c>
      <c r="G5" s="10"/>
      <c r="H5" s="10"/>
      <c r="I5" s="10"/>
      <c r="J5" s="10"/>
      <c r="K5" s="10"/>
      <c r="L5" s="10"/>
      <c r="M5" s="10"/>
      <c r="N5" s="14">
        <f>SUM(D5:M5)</f>
        <v>14390850</v>
      </c>
      <c r="O5" s="15"/>
      <c r="P5" s="75" t="s">
        <v>535</v>
      </c>
      <c r="Q5" s="75" t="s">
        <v>536</v>
      </c>
      <c r="R5" s="75" t="s">
        <v>537</v>
      </c>
      <c r="S5" s="75" t="s">
        <v>538</v>
      </c>
      <c r="T5" s="75" t="s">
        <v>2</v>
      </c>
      <c r="U5" s="75" t="s">
        <v>17</v>
      </c>
      <c r="V5" s="75" t="s">
        <v>20</v>
      </c>
      <c r="W5" s="75" t="s">
        <v>26</v>
      </c>
      <c r="X5" s="75" t="s">
        <v>35</v>
      </c>
      <c r="Y5" s="75" t="s">
        <v>45</v>
      </c>
      <c r="Z5" s="75" t="s">
        <v>2</v>
      </c>
      <c r="AA5" s="75" t="s">
        <v>17</v>
      </c>
      <c r="AB5" s="75" t="s">
        <v>20</v>
      </c>
      <c r="AC5" s="75" t="s">
        <v>26</v>
      </c>
      <c r="AD5" s="75" t="s">
        <v>35</v>
      </c>
      <c r="AE5" s="75" t="s">
        <v>45</v>
      </c>
      <c r="AF5" s="75" t="s">
        <v>2</v>
      </c>
      <c r="AG5" s="75" t="s">
        <v>17</v>
      </c>
      <c r="AH5" s="75" t="s">
        <v>20</v>
      </c>
      <c r="AI5" s="75" t="s">
        <v>26</v>
      </c>
      <c r="AJ5" s="75" t="s">
        <v>35</v>
      </c>
      <c r="AK5" s="75" t="s">
        <v>45</v>
      </c>
    </row>
    <row r="6" spans="1:37" ht="24.9" customHeight="1" x14ac:dyDescent="0.3">
      <c r="A6" s="12" t="s">
        <v>5</v>
      </c>
      <c r="B6" s="13" t="s">
        <v>6</v>
      </c>
      <c r="C6" s="12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4">
        <f t="shared" ref="N6:N67" si="0">SUM(D6:M6)</f>
        <v>0</v>
      </c>
      <c r="O6" s="15"/>
      <c r="P6" s="75" t="s">
        <v>756</v>
      </c>
      <c r="Q6" s="75">
        <v>376700</v>
      </c>
      <c r="R6" s="75">
        <v>452400</v>
      </c>
      <c r="S6" s="75">
        <f>SUM(Q6+(R6*11))</f>
        <v>5353100</v>
      </c>
      <c r="T6" s="75">
        <f>S6</f>
        <v>5353100</v>
      </c>
      <c r="U6" s="75"/>
      <c r="V6" s="75"/>
      <c r="W6" s="75"/>
      <c r="X6" s="75"/>
      <c r="Y6" s="75">
        <f>SUM((Q6*15.5%))+(R6*11*13%)+(V6*28%)</f>
        <v>705320.5</v>
      </c>
      <c r="Z6" s="75"/>
      <c r="AA6" s="75"/>
      <c r="AB6" s="75"/>
      <c r="AC6" s="75"/>
      <c r="AD6" s="75"/>
      <c r="AE6" s="75">
        <f>SUM((Z6*13%)+(AB6*28%))</f>
        <v>0</v>
      </c>
      <c r="AF6" s="75"/>
      <c r="AG6" s="75"/>
      <c r="AH6" s="75"/>
      <c r="AI6" s="75"/>
      <c r="AJ6" s="75"/>
      <c r="AK6" s="75">
        <f>SUM((AF6*13%)+(AH6*28%))</f>
        <v>0</v>
      </c>
    </row>
    <row r="7" spans="1:37" ht="24.9" customHeight="1" x14ac:dyDescent="0.3">
      <c r="A7" s="12" t="s">
        <v>8</v>
      </c>
      <c r="B7" s="13" t="s">
        <v>9</v>
      </c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4">
        <f t="shared" si="0"/>
        <v>0</v>
      </c>
      <c r="O7" s="15"/>
      <c r="P7" s="75" t="s">
        <v>757</v>
      </c>
      <c r="Q7" s="75">
        <v>219000</v>
      </c>
      <c r="R7" s="75">
        <v>262800</v>
      </c>
      <c r="S7" s="75">
        <f t="shared" ref="S7:S22" si="1">SUM(Q7+(R7*11))</f>
        <v>3109800</v>
      </c>
      <c r="T7" s="75">
        <f t="shared" ref="T7:T11" si="2">S7</f>
        <v>3109800</v>
      </c>
      <c r="U7" s="75"/>
      <c r="V7" s="75"/>
      <c r="W7" s="75"/>
      <c r="X7" s="75"/>
      <c r="Y7" s="75">
        <f t="shared" ref="Y7:Y17" si="3">SUM((Q7*15.5%))+(R7*11*13%)+(V7*28%)</f>
        <v>409749</v>
      </c>
      <c r="Z7" s="75"/>
      <c r="AA7" s="75"/>
      <c r="AB7" s="75"/>
      <c r="AC7" s="75"/>
      <c r="AD7" s="75"/>
      <c r="AE7" s="75">
        <f t="shared" ref="AE7:AE22" si="4">SUM((Z7*13%)+(AB7*28%))</f>
        <v>0</v>
      </c>
      <c r="AF7" s="75"/>
      <c r="AG7" s="75"/>
      <c r="AH7" s="75"/>
      <c r="AI7" s="75"/>
      <c r="AJ7" s="75"/>
      <c r="AK7" s="75">
        <f t="shared" ref="AK7:AK17" si="5">SUM((AF7*13%)+(AH7*28%))</f>
        <v>0</v>
      </c>
    </row>
    <row r="8" spans="1:37" ht="24.9" customHeight="1" x14ac:dyDescent="0.3">
      <c r="A8" s="12" t="s">
        <v>11</v>
      </c>
      <c r="B8" s="13" t="s">
        <v>12</v>
      </c>
      <c r="C8" s="16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4">
        <f t="shared" si="0"/>
        <v>0</v>
      </c>
      <c r="O8" s="17"/>
      <c r="P8" s="76" t="s">
        <v>758</v>
      </c>
      <c r="Q8" s="75">
        <v>132850</v>
      </c>
      <c r="R8" s="75">
        <v>159420</v>
      </c>
      <c r="S8" s="75">
        <f t="shared" si="1"/>
        <v>1886470</v>
      </c>
      <c r="T8" s="75">
        <f t="shared" si="2"/>
        <v>1886470</v>
      </c>
      <c r="U8" s="75"/>
      <c r="V8" s="75"/>
      <c r="W8" s="75"/>
      <c r="X8" s="75"/>
      <c r="Y8" s="75">
        <f t="shared" si="3"/>
        <v>248562.35</v>
      </c>
      <c r="Z8" s="75"/>
      <c r="AA8" s="75"/>
      <c r="AB8" s="75"/>
      <c r="AC8" s="75"/>
      <c r="AD8" s="75"/>
      <c r="AE8" s="75">
        <f t="shared" si="4"/>
        <v>0</v>
      </c>
      <c r="AF8" s="75"/>
      <c r="AG8" s="75"/>
      <c r="AH8" s="75"/>
      <c r="AI8" s="75"/>
      <c r="AJ8" s="75"/>
      <c r="AK8" s="75">
        <f t="shared" si="5"/>
        <v>0</v>
      </c>
    </row>
    <row r="9" spans="1:37" ht="24.9" customHeight="1" x14ac:dyDescent="0.3">
      <c r="A9" s="12" t="s">
        <v>14</v>
      </c>
      <c r="B9" s="13" t="s">
        <v>15</v>
      </c>
      <c r="C9" s="16" t="s">
        <v>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4">
        <f t="shared" si="0"/>
        <v>0</v>
      </c>
      <c r="O9" s="17"/>
      <c r="P9" s="76" t="s">
        <v>759</v>
      </c>
      <c r="Q9" s="75">
        <v>109500</v>
      </c>
      <c r="R9" s="75"/>
      <c r="S9" s="75">
        <f t="shared" si="1"/>
        <v>109500</v>
      </c>
      <c r="T9" s="75">
        <f t="shared" si="2"/>
        <v>109500</v>
      </c>
      <c r="U9" s="75"/>
      <c r="V9" s="75"/>
      <c r="W9" s="75"/>
      <c r="X9" s="75"/>
      <c r="Y9" s="75">
        <f t="shared" si="3"/>
        <v>16972.5</v>
      </c>
      <c r="Z9" s="75"/>
      <c r="AA9" s="75"/>
      <c r="AB9" s="75"/>
      <c r="AC9" s="75"/>
      <c r="AD9" s="75"/>
      <c r="AE9" s="75">
        <f t="shared" si="4"/>
        <v>0</v>
      </c>
      <c r="AF9" s="75"/>
      <c r="AG9" s="75"/>
      <c r="AH9" s="75"/>
      <c r="AI9" s="75"/>
      <c r="AJ9" s="75"/>
      <c r="AK9" s="75">
        <f t="shared" si="5"/>
        <v>0</v>
      </c>
    </row>
    <row r="10" spans="1:37" ht="24.9" customHeight="1" x14ac:dyDescent="0.3">
      <c r="A10" s="12" t="s">
        <v>17</v>
      </c>
      <c r="B10" s="13" t="s">
        <v>18</v>
      </c>
      <c r="C10" s="16" t="s">
        <v>19</v>
      </c>
      <c r="D10" s="10">
        <f>U23</f>
        <v>0</v>
      </c>
      <c r="E10" s="10">
        <f>AA23</f>
        <v>0</v>
      </c>
      <c r="F10" s="10">
        <f>AG23</f>
        <v>0</v>
      </c>
      <c r="G10" s="10"/>
      <c r="H10" s="10"/>
      <c r="I10" s="10"/>
      <c r="J10" s="10"/>
      <c r="K10" s="10"/>
      <c r="L10" s="10"/>
      <c r="M10" s="10"/>
      <c r="N10" s="14">
        <f t="shared" si="0"/>
        <v>0</v>
      </c>
      <c r="O10" s="17"/>
      <c r="P10" s="76" t="s">
        <v>760</v>
      </c>
      <c r="Q10" s="75">
        <v>167400</v>
      </c>
      <c r="R10" s="75">
        <v>200880</v>
      </c>
      <c r="S10" s="75">
        <f t="shared" si="1"/>
        <v>2377080</v>
      </c>
      <c r="T10" s="75">
        <f t="shared" si="2"/>
        <v>2377080</v>
      </c>
      <c r="U10" s="75"/>
      <c r="V10" s="75"/>
      <c r="W10" s="75"/>
      <c r="X10" s="75"/>
      <c r="Y10" s="75">
        <f t="shared" si="3"/>
        <v>313205.40000000002</v>
      </c>
      <c r="Z10" s="75"/>
      <c r="AA10" s="75"/>
      <c r="AB10" s="75"/>
      <c r="AC10" s="75"/>
      <c r="AD10" s="75"/>
      <c r="AE10" s="75">
        <f t="shared" si="4"/>
        <v>0</v>
      </c>
      <c r="AF10" s="75"/>
      <c r="AG10" s="75"/>
      <c r="AH10" s="75"/>
      <c r="AI10" s="75"/>
      <c r="AJ10" s="75"/>
      <c r="AK10" s="75">
        <f t="shared" si="5"/>
        <v>0</v>
      </c>
    </row>
    <row r="11" spans="1:37" ht="24.9" customHeight="1" x14ac:dyDescent="0.3">
      <c r="A11" s="12" t="s">
        <v>20</v>
      </c>
      <c r="B11" s="13" t="s">
        <v>21</v>
      </c>
      <c r="C11" s="16" t="s">
        <v>22</v>
      </c>
      <c r="D11" s="10">
        <f>V23</f>
        <v>0</v>
      </c>
      <c r="E11" s="10">
        <f>AB23</f>
        <v>0</v>
      </c>
      <c r="F11" s="10">
        <f>AH23</f>
        <v>0</v>
      </c>
      <c r="G11" s="10"/>
      <c r="H11" s="10"/>
      <c r="I11" s="10"/>
      <c r="J11" s="10"/>
      <c r="K11" s="10"/>
      <c r="L11" s="10"/>
      <c r="M11" s="10"/>
      <c r="N11" s="14">
        <f t="shared" si="0"/>
        <v>0</v>
      </c>
      <c r="O11" s="17"/>
      <c r="P11" s="76" t="s">
        <v>761</v>
      </c>
      <c r="Q11" s="75">
        <v>109500</v>
      </c>
      <c r="R11" s="75">
        <v>131400</v>
      </c>
      <c r="S11" s="75">
        <f t="shared" si="1"/>
        <v>1554900</v>
      </c>
      <c r="T11" s="75">
        <f t="shared" si="2"/>
        <v>1554900</v>
      </c>
      <c r="U11" s="75"/>
      <c r="V11" s="75"/>
      <c r="W11" s="75"/>
      <c r="X11" s="75"/>
      <c r="Y11" s="75">
        <f t="shared" si="3"/>
        <v>204874.5</v>
      </c>
      <c r="Z11" s="75"/>
      <c r="AA11" s="75"/>
      <c r="AB11" s="75"/>
      <c r="AC11" s="75"/>
      <c r="AD11" s="75"/>
      <c r="AE11" s="75">
        <f t="shared" si="4"/>
        <v>0</v>
      </c>
      <c r="AF11" s="75"/>
      <c r="AG11" s="75"/>
      <c r="AH11" s="75"/>
      <c r="AI11" s="75"/>
      <c r="AJ11" s="75"/>
      <c r="AK11" s="75">
        <f t="shared" si="5"/>
        <v>0</v>
      </c>
    </row>
    <row r="12" spans="1:37" ht="24.9" customHeight="1" x14ac:dyDescent="0.3">
      <c r="A12" s="12" t="s">
        <v>23</v>
      </c>
      <c r="B12" s="13" t="s">
        <v>24</v>
      </c>
      <c r="C12" s="16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>
        <f t="shared" si="0"/>
        <v>0</v>
      </c>
      <c r="O12" s="17"/>
      <c r="P12" s="76"/>
      <c r="Q12" s="75"/>
      <c r="R12" s="75"/>
      <c r="S12" s="75">
        <f t="shared" si="1"/>
        <v>0</v>
      </c>
      <c r="T12" s="75"/>
      <c r="U12" s="75"/>
      <c r="V12" s="75"/>
      <c r="W12" s="75"/>
      <c r="X12" s="75"/>
      <c r="Y12" s="75">
        <f t="shared" si="3"/>
        <v>0</v>
      </c>
      <c r="Z12" s="75"/>
      <c r="AA12" s="75"/>
      <c r="AB12" s="75"/>
      <c r="AC12" s="75"/>
      <c r="AD12" s="75"/>
      <c r="AE12" s="75">
        <f t="shared" si="4"/>
        <v>0</v>
      </c>
      <c r="AF12" s="75"/>
      <c r="AG12" s="75"/>
      <c r="AH12" s="75"/>
      <c r="AI12" s="75"/>
      <c r="AJ12" s="75"/>
      <c r="AK12" s="75">
        <f t="shared" si="5"/>
        <v>0</v>
      </c>
    </row>
    <row r="13" spans="1:37" ht="24.9" customHeight="1" x14ac:dyDescent="0.3">
      <c r="A13" s="12" t="s">
        <v>26</v>
      </c>
      <c r="B13" s="13" t="s">
        <v>27</v>
      </c>
      <c r="C13" s="16" t="s">
        <v>28</v>
      </c>
      <c r="D13" s="10"/>
      <c r="E13" s="10">
        <f>AC23</f>
        <v>0</v>
      </c>
      <c r="F13" s="10">
        <f>AI23</f>
        <v>0</v>
      </c>
      <c r="G13" s="10"/>
      <c r="H13" s="10"/>
      <c r="I13" s="10"/>
      <c r="J13" s="10"/>
      <c r="K13" s="10"/>
      <c r="L13" s="10"/>
      <c r="M13" s="10"/>
      <c r="N13" s="14">
        <f t="shared" si="0"/>
        <v>0</v>
      </c>
      <c r="O13" s="17"/>
      <c r="P13" s="76"/>
      <c r="Q13" s="75"/>
      <c r="R13" s="75"/>
      <c r="S13" s="75">
        <f t="shared" si="1"/>
        <v>0</v>
      </c>
      <c r="T13" s="75"/>
      <c r="U13" s="75"/>
      <c r="V13" s="75"/>
      <c r="W13" s="75"/>
      <c r="X13" s="75"/>
      <c r="Y13" s="75">
        <f t="shared" si="3"/>
        <v>0</v>
      </c>
      <c r="Z13" s="75"/>
      <c r="AA13" s="75"/>
      <c r="AB13" s="75"/>
      <c r="AC13" s="75"/>
      <c r="AD13" s="75"/>
      <c r="AE13" s="75">
        <f t="shared" si="4"/>
        <v>0</v>
      </c>
      <c r="AF13" s="75"/>
      <c r="AG13" s="75"/>
      <c r="AH13" s="75"/>
      <c r="AI13" s="75"/>
      <c r="AJ13" s="75"/>
      <c r="AK13" s="75">
        <f t="shared" si="5"/>
        <v>0</v>
      </c>
    </row>
    <row r="14" spans="1:37" ht="24.9" customHeight="1" x14ac:dyDescent="0.3">
      <c r="A14" s="12" t="s">
        <v>29</v>
      </c>
      <c r="B14" s="18">
        <v>10</v>
      </c>
      <c r="C14" s="16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>
        <f t="shared" si="0"/>
        <v>0</v>
      </c>
      <c r="O14" s="17"/>
      <c r="P14" s="76"/>
      <c r="Q14" s="75"/>
      <c r="R14" s="75"/>
      <c r="S14" s="75">
        <f t="shared" si="1"/>
        <v>0</v>
      </c>
      <c r="T14" s="75"/>
      <c r="U14" s="75"/>
      <c r="V14" s="75"/>
      <c r="W14" s="75"/>
      <c r="X14" s="75"/>
      <c r="Y14" s="75">
        <f t="shared" si="3"/>
        <v>0</v>
      </c>
      <c r="Z14" s="75"/>
      <c r="AA14" s="75"/>
      <c r="AB14" s="75"/>
      <c r="AC14" s="75"/>
      <c r="AD14" s="75"/>
      <c r="AE14" s="75">
        <f t="shared" si="4"/>
        <v>0</v>
      </c>
      <c r="AF14" s="75"/>
      <c r="AG14" s="75"/>
      <c r="AH14" s="75"/>
      <c r="AI14" s="75"/>
      <c r="AJ14" s="75"/>
      <c r="AK14" s="75">
        <f t="shared" si="5"/>
        <v>0</v>
      </c>
    </row>
    <row r="15" spans="1:37" ht="24.9" customHeight="1" x14ac:dyDescent="0.3">
      <c r="A15" s="12" t="s">
        <v>31</v>
      </c>
      <c r="B15" s="18">
        <v>11</v>
      </c>
      <c r="C15" s="16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>
        <f t="shared" si="0"/>
        <v>0</v>
      </c>
      <c r="O15" s="17"/>
      <c r="P15" s="76"/>
      <c r="Q15" s="75"/>
      <c r="R15" s="75"/>
      <c r="S15" s="75">
        <f t="shared" si="1"/>
        <v>0</v>
      </c>
      <c r="T15" s="75"/>
      <c r="U15" s="75"/>
      <c r="V15" s="75"/>
      <c r="W15" s="75"/>
      <c r="X15" s="75"/>
      <c r="Y15" s="75">
        <f t="shared" si="3"/>
        <v>0</v>
      </c>
      <c r="Z15" s="75"/>
      <c r="AA15" s="75"/>
      <c r="AB15" s="75"/>
      <c r="AC15" s="75"/>
      <c r="AD15" s="75"/>
      <c r="AE15" s="75">
        <f t="shared" si="4"/>
        <v>0</v>
      </c>
      <c r="AF15" s="75"/>
      <c r="AG15" s="75"/>
      <c r="AH15" s="75"/>
      <c r="AI15" s="75"/>
      <c r="AJ15" s="75"/>
      <c r="AK15" s="75">
        <f t="shared" si="5"/>
        <v>0</v>
      </c>
    </row>
    <row r="16" spans="1:37" ht="24.9" customHeight="1" x14ac:dyDescent="0.3">
      <c r="A16" s="12" t="s">
        <v>33</v>
      </c>
      <c r="B16" s="18">
        <v>12</v>
      </c>
      <c r="C16" s="16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>
        <f t="shared" si="0"/>
        <v>0</v>
      </c>
      <c r="O16" s="17"/>
      <c r="P16" s="76"/>
      <c r="Q16" s="76"/>
      <c r="R16" s="76"/>
      <c r="S16" s="75">
        <f t="shared" si="1"/>
        <v>0</v>
      </c>
      <c r="T16" s="76"/>
      <c r="U16" s="76"/>
      <c r="V16" s="76"/>
      <c r="W16" s="76"/>
      <c r="X16" s="76"/>
      <c r="Y16" s="75">
        <f t="shared" si="3"/>
        <v>0</v>
      </c>
      <c r="Z16" s="76"/>
      <c r="AA16" s="76"/>
      <c r="AB16" s="76"/>
      <c r="AC16" s="76"/>
      <c r="AD16" s="76"/>
      <c r="AE16" s="75">
        <f t="shared" si="4"/>
        <v>0</v>
      </c>
      <c r="AF16" s="76"/>
      <c r="AG16" s="76"/>
      <c r="AH16" s="76"/>
      <c r="AI16" s="76"/>
      <c r="AJ16" s="76"/>
      <c r="AK16" s="75">
        <f t="shared" si="5"/>
        <v>0</v>
      </c>
    </row>
    <row r="17" spans="1:37" ht="24.9" customHeight="1" x14ac:dyDescent="0.3">
      <c r="A17" s="12" t="s">
        <v>35</v>
      </c>
      <c r="B17" s="18">
        <v>13</v>
      </c>
      <c r="C17" s="16" t="s">
        <v>36</v>
      </c>
      <c r="D17" s="10"/>
      <c r="E17" s="10">
        <f>AD23</f>
        <v>0</v>
      </c>
      <c r="F17" s="10">
        <f>AJ23</f>
        <v>0</v>
      </c>
      <c r="G17" s="10"/>
      <c r="H17" s="10"/>
      <c r="I17" s="10"/>
      <c r="J17" s="10"/>
      <c r="K17" s="10"/>
      <c r="L17" s="10"/>
      <c r="M17" s="10"/>
      <c r="N17" s="14">
        <f t="shared" si="0"/>
        <v>0</v>
      </c>
      <c r="O17" s="17"/>
      <c r="P17" s="76"/>
      <c r="Q17" s="76"/>
      <c r="R17" s="76"/>
      <c r="S17" s="75">
        <f t="shared" si="1"/>
        <v>0</v>
      </c>
      <c r="T17" s="76"/>
      <c r="U17" s="76"/>
      <c r="V17" s="76"/>
      <c r="W17" s="76"/>
      <c r="X17" s="76"/>
      <c r="Y17" s="75">
        <f t="shared" si="3"/>
        <v>0</v>
      </c>
      <c r="Z17" s="76"/>
      <c r="AA17" s="76"/>
      <c r="AB17" s="76"/>
      <c r="AC17" s="76"/>
      <c r="AD17" s="76"/>
      <c r="AE17" s="75">
        <f t="shared" si="4"/>
        <v>0</v>
      </c>
      <c r="AF17" s="76"/>
      <c r="AG17" s="76"/>
      <c r="AH17" s="76"/>
      <c r="AI17" s="76"/>
      <c r="AJ17" s="76"/>
      <c r="AK17" s="75">
        <f t="shared" si="5"/>
        <v>0</v>
      </c>
    </row>
    <row r="18" spans="1:37" ht="24.9" customHeight="1" x14ac:dyDescent="0.3">
      <c r="A18" s="19" t="s">
        <v>37</v>
      </c>
      <c r="B18" s="20">
        <v>14</v>
      </c>
      <c r="C18" s="21" t="s">
        <v>38</v>
      </c>
      <c r="D18" s="22">
        <f>SUM(D5:D17)</f>
        <v>14390850</v>
      </c>
      <c r="E18" s="22">
        <f t="shared" ref="E18:M18" si="6">SUM(E5:E17)</f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0</v>
      </c>
      <c r="N18" s="14">
        <f t="shared" si="0"/>
        <v>14390850</v>
      </c>
      <c r="O18" s="17"/>
      <c r="P18" s="76"/>
      <c r="Q18" s="76"/>
      <c r="R18" s="76"/>
      <c r="S18" s="75">
        <f t="shared" si="1"/>
        <v>0</v>
      </c>
      <c r="T18" s="76"/>
      <c r="U18" s="76"/>
      <c r="V18" s="76"/>
      <c r="W18" s="76"/>
      <c r="X18" s="76"/>
      <c r="Y18" s="75"/>
      <c r="Z18" s="76"/>
      <c r="AA18" s="76"/>
      <c r="AB18" s="76"/>
      <c r="AC18" s="76"/>
      <c r="AD18" s="76"/>
      <c r="AE18" s="75">
        <f t="shared" si="4"/>
        <v>0</v>
      </c>
      <c r="AF18" s="76"/>
      <c r="AG18" s="76"/>
      <c r="AH18" s="76"/>
      <c r="AI18" s="76"/>
      <c r="AJ18" s="76"/>
      <c r="AK18" s="75">
        <f>SUM((Q18*15.5%))+(R18*11*13%)+(AH18*28%)</f>
        <v>0</v>
      </c>
    </row>
    <row r="19" spans="1:37" ht="24.9" customHeight="1" x14ac:dyDescent="0.3">
      <c r="A19" s="12" t="s">
        <v>39</v>
      </c>
      <c r="B19" s="18">
        <v>17</v>
      </c>
      <c r="C19" s="16" t="s">
        <v>40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>
        <f t="shared" si="0"/>
        <v>0</v>
      </c>
      <c r="O19" s="17"/>
      <c r="P19" s="76"/>
      <c r="Q19" s="76"/>
      <c r="R19" s="76"/>
      <c r="S19" s="75">
        <f t="shared" si="1"/>
        <v>0</v>
      </c>
      <c r="T19" s="76"/>
      <c r="U19" s="76"/>
      <c r="V19" s="76"/>
      <c r="W19" s="76"/>
      <c r="X19" s="76"/>
      <c r="Y19" s="75"/>
      <c r="Z19" s="76"/>
      <c r="AA19" s="76"/>
      <c r="AB19" s="76"/>
      <c r="AC19" s="76"/>
      <c r="AD19" s="76"/>
      <c r="AE19" s="75">
        <f t="shared" si="4"/>
        <v>0</v>
      </c>
      <c r="AF19" s="76"/>
      <c r="AG19" s="76"/>
      <c r="AH19" s="76"/>
      <c r="AI19" s="76"/>
      <c r="AJ19" s="76"/>
      <c r="AK19" s="75">
        <f t="shared" ref="AK19:AK22" si="7">SUM((Q19*15.5%))+(R19*11*13%)+(AH19*28%)</f>
        <v>0</v>
      </c>
    </row>
    <row r="20" spans="1:37" ht="24.9" customHeight="1" x14ac:dyDescent="0.3">
      <c r="A20" s="19" t="s">
        <v>41</v>
      </c>
      <c r="B20" s="20">
        <v>18</v>
      </c>
      <c r="C20" s="21" t="s">
        <v>42</v>
      </c>
      <c r="D20" s="22">
        <f t="shared" ref="D20:M20" si="8">SUM(D19:D19)</f>
        <v>0</v>
      </c>
      <c r="E20" s="22">
        <f t="shared" si="8"/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14">
        <f t="shared" si="0"/>
        <v>0</v>
      </c>
      <c r="O20" s="17"/>
      <c r="P20" s="76"/>
      <c r="Q20" s="76"/>
      <c r="R20" s="76"/>
      <c r="S20" s="75">
        <f t="shared" si="1"/>
        <v>0</v>
      </c>
      <c r="T20" s="76"/>
      <c r="U20" s="76"/>
      <c r="V20" s="76"/>
      <c r="W20" s="76"/>
      <c r="X20" s="76"/>
      <c r="Y20" s="75"/>
      <c r="Z20" s="76"/>
      <c r="AA20" s="76"/>
      <c r="AB20" s="76"/>
      <c r="AC20" s="76"/>
      <c r="AD20" s="76"/>
      <c r="AE20" s="75"/>
      <c r="AF20" s="76"/>
      <c r="AG20" s="76"/>
      <c r="AH20" s="76"/>
      <c r="AI20" s="76"/>
      <c r="AJ20" s="76"/>
      <c r="AK20" s="75">
        <f t="shared" si="7"/>
        <v>0</v>
      </c>
    </row>
    <row r="21" spans="1:37" ht="24.9" customHeight="1" x14ac:dyDescent="0.3">
      <c r="A21" s="23" t="s">
        <v>43</v>
      </c>
      <c r="B21" s="24">
        <v>19</v>
      </c>
      <c r="C21" s="25" t="s">
        <v>44</v>
      </c>
      <c r="D21" s="26">
        <f>D18+D20</f>
        <v>14390850</v>
      </c>
      <c r="E21" s="26">
        <f t="shared" ref="E21:M21" si="9">E18+E20</f>
        <v>0</v>
      </c>
      <c r="F21" s="26">
        <f t="shared" si="9"/>
        <v>0</v>
      </c>
      <c r="G21" s="26">
        <f t="shared" si="9"/>
        <v>0</v>
      </c>
      <c r="H21" s="26">
        <f t="shared" si="9"/>
        <v>0</v>
      </c>
      <c r="I21" s="26">
        <f t="shared" si="9"/>
        <v>0</v>
      </c>
      <c r="J21" s="26">
        <f t="shared" si="9"/>
        <v>0</v>
      </c>
      <c r="K21" s="26">
        <f t="shared" si="9"/>
        <v>0</v>
      </c>
      <c r="L21" s="26">
        <f t="shared" si="9"/>
        <v>0</v>
      </c>
      <c r="M21" s="26">
        <f t="shared" si="9"/>
        <v>0</v>
      </c>
      <c r="N21" s="26">
        <f t="shared" si="0"/>
        <v>14390850</v>
      </c>
      <c r="O21" s="15"/>
      <c r="P21" s="76"/>
      <c r="Q21" s="76"/>
      <c r="R21" s="76"/>
      <c r="S21" s="75">
        <f t="shared" si="1"/>
        <v>0</v>
      </c>
      <c r="T21" s="76"/>
      <c r="U21" s="76"/>
      <c r="V21" s="76"/>
      <c r="W21" s="76"/>
      <c r="X21" s="76"/>
      <c r="Y21" s="75"/>
      <c r="Z21" s="76"/>
      <c r="AA21" s="76"/>
      <c r="AB21" s="76"/>
      <c r="AC21" s="76"/>
      <c r="AD21" s="76"/>
      <c r="AE21" s="75">
        <f t="shared" si="4"/>
        <v>0</v>
      </c>
      <c r="AF21" s="76"/>
      <c r="AG21" s="76"/>
      <c r="AH21" s="76"/>
      <c r="AI21" s="76"/>
      <c r="AJ21" s="76"/>
      <c r="AK21" s="75">
        <f t="shared" si="7"/>
        <v>0</v>
      </c>
    </row>
    <row r="22" spans="1:37" ht="24.9" customHeight="1" x14ac:dyDescent="0.3">
      <c r="A22" s="23" t="s">
        <v>45</v>
      </c>
      <c r="B22" s="24">
        <v>20</v>
      </c>
      <c r="C22" s="25" t="s">
        <v>46</v>
      </c>
      <c r="D22" s="26">
        <f>Y23</f>
        <v>1898684.25</v>
      </c>
      <c r="E22" s="26">
        <f>AE23</f>
        <v>0</v>
      </c>
      <c r="F22" s="26">
        <f>AK23</f>
        <v>0</v>
      </c>
      <c r="G22" s="26"/>
      <c r="H22" s="26"/>
      <c r="I22" s="26"/>
      <c r="J22" s="26"/>
      <c r="K22" s="26"/>
      <c r="L22" s="26"/>
      <c r="M22" s="26"/>
      <c r="N22" s="26">
        <f t="shared" si="0"/>
        <v>1898684.25</v>
      </c>
      <c r="O22" s="17"/>
      <c r="P22" s="75"/>
      <c r="Q22" s="75"/>
      <c r="R22" s="75"/>
      <c r="S22" s="75">
        <f t="shared" si="1"/>
        <v>0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>
        <f t="shared" si="4"/>
        <v>0</v>
      </c>
      <c r="AF22" s="75"/>
      <c r="AG22" s="75"/>
      <c r="AH22" s="75"/>
      <c r="AI22" s="75"/>
      <c r="AJ22" s="75"/>
      <c r="AK22" s="75">
        <f t="shared" si="7"/>
        <v>0</v>
      </c>
    </row>
    <row r="23" spans="1:37" ht="24.9" customHeight="1" x14ac:dyDescent="0.3">
      <c r="A23" s="28" t="s">
        <v>47</v>
      </c>
      <c r="B23" s="18">
        <v>21</v>
      </c>
      <c r="C23" s="16" t="s">
        <v>48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>
        <f t="shared" si="0"/>
        <v>0</v>
      </c>
      <c r="O23" s="27"/>
      <c r="P23" s="76"/>
      <c r="Q23" s="76">
        <f t="shared" ref="Q23:AK23" si="10">SUM(Q6:Q22)</f>
        <v>1114950</v>
      </c>
      <c r="R23" s="76">
        <f t="shared" si="10"/>
        <v>1206900</v>
      </c>
      <c r="S23" s="76">
        <f t="shared" si="10"/>
        <v>14390850</v>
      </c>
      <c r="T23" s="76">
        <f t="shared" si="10"/>
        <v>14390850</v>
      </c>
      <c r="U23" s="76">
        <f t="shared" si="10"/>
        <v>0</v>
      </c>
      <c r="V23" s="76">
        <f t="shared" si="10"/>
        <v>0</v>
      </c>
      <c r="W23" s="76">
        <f t="shared" si="10"/>
        <v>0</v>
      </c>
      <c r="X23" s="76">
        <f t="shared" si="10"/>
        <v>0</v>
      </c>
      <c r="Y23" s="76">
        <f t="shared" si="10"/>
        <v>1898684.25</v>
      </c>
      <c r="Z23" s="76">
        <f t="shared" si="10"/>
        <v>0</v>
      </c>
      <c r="AA23" s="76">
        <f t="shared" si="10"/>
        <v>0</v>
      </c>
      <c r="AB23" s="76">
        <f t="shared" si="10"/>
        <v>0</v>
      </c>
      <c r="AC23" s="76">
        <f t="shared" si="10"/>
        <v>0</v>
      </c>
      <c r="AD23" s="76">
        <f t="shared" si="10"/>
        <v>0</v>
      </c>
      <c r="AE23" s="76">
        <f t="shared" si="10"/>
        <v>0</v>
      </c>
      <c r="AF23" s="76">
        <f t="shared" si="10"/>
        <v>0</v>
      </c>
      <c r="AG23" s="76">
        <f t="shared" si="10"/>
        <v>0</v>
      </c>
      <c r="AH23" s="76">
        <f t="shared" si="10"/>
        <v>0</v>
      </c>
      <c r="AI23" s="76">
        <f t="shared" si="10"/>
        <v>0</v>
      </c>
      <c r="AJ23" s="76">
        <f t="shared" si="10"/>
        <v>0</v>
      </c>
      <c r="AK23" s="76">
        <f t="shared" si="10"/>
        <v>0</v>
      </c>
    </row>
    <row r="24" spans="1:37" ht="24.9" customHeight="1" x14ac:dyDescent="0.3">
      <c r="A24" s="28" t="s">
        <v>49</v>
      </c>
      <c r="B24" s="18">
        <v>22</v>
      </c>
      <c r="C24" s="16" t="s">
        <v>50</v>
      </c>
      <c r="D24" s="10">
        <v>100000</v>
      </c>
      <c r="E24" s="10">
        <v>100000</v>
      </c>
      <c r="F24" s="10"/>
      <c r="G24" s="10"/>
      <c r="H24" s="10"/>
      <c r="I24" s="10"/>
      <c r="J24" s="10"/>
      <c r="K24" s="10"/>
      <c r="L24" s="10"/>
      <c r="M24" s="10"/>
      <c r="N24" s="14">
        <f t="shared" si="0"/>
        <v>200000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24.9" customHeight="1" x14ac:dyDescent="0.3">
      <c r="A25" s="28" t="s">
        <v>51</v>
      </c>
      <c r="B25" s="18">
        <v>23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>
        <f t="shared" si="0"/>
        <v>0</v>
      </c>
      <c r="O25" s="17"/>
      <c r="P25" s="27"/>
      <c r="Q25" s="27"/>
      <c r="R25" s="27"/>
      <c r="S25" s="27" t="s">
        <v>43</v>
      </c>
      <c r="T25" s="27">
        <f>S23+U23+V23+W23+X23+AH23</f>
        <v>14390850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24.9" customHeight="1" x14ac:dyDescent="0.3">
      <c r="A26" s="19" t="s">
        <v>53</v>
      </c>
      <c r="B26" s="20">
        <v>24</v>
      </c>
      <c r="C26" s="21" t="s">
        <v>54</v>
      </c>
      <c r="D26" s="22">
        <f>SUM(D23:D25)</f>
        <v>100000</v>
      </c>
      <c r="E26" s="22">
        <f t="shared" ref="E26:M26" si="11">SUM(E23:E25)</f>
        <v>100000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14">
        <f t="shared" si="0"/>
        <v>200000</v>
      </c>
      <c r="O26" s="17"/>
      <c r="P26" s="17"/>
      <c r="Q26" s="17"/>
      <c r="R26" s="17"/>
      <c r="S26" s="17" t="s">
        <v>45</v>
      </c>
      <c r="T26" s="17">
        <f>Y23+AK23</f>
        <v>1898684.25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24.9" customHeight="1" x14ac:dyDescent="0.3">
      <c r="A27" s="28" t="s">
        <v>55</v>
      </c>
      <c r="B27" s="18">
        <v>25</v>
      </c>
      <c r="C27" s="16" t="s">
        <v>56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4">
        <f t="shared" si="0"/>
        <v>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24.9" customHeight="1" x14ac:dyDescent="0.3">
      <c r="A28" s="28" t="s">
        <v>57</v>
      </c>
      <c r="B28" s="18">
        <v>26</v>
      </c>
      <c r="C28" s="16" t="s">
        <v>58</v>
      </c>
      <c r="D28" s="10">
        <v>30000</v>
      </c>
      <c r="E28" s="10">
        <v>80000</v>
      </c>
      <c r="F28" s="10"/>
      <c r="G28" s="10"/>
      <c r="H28" s="10"/>
      <c r="I28" s="10"/>
      <c r="J28" s="10"/>
      <c r="K28" s="10"/>
      <c r="L28" s="10"/>
      <c r="M28" s="10"/>
      <c r="N28" s="14">
        <f t="shared" si="0"/>
        <v>110000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24.9" customHeight="1" x14ac:dyDescent="0.3">
      <c r="A29" s="19" t="s">
        <v>59</v>
      </c>
      <c r="B29" s="20">
        <v>27</v>
      </c>
      <c r="C29" s="21" t="s">
        <v>60</v>
      </c>
      <c r="D29" s="22">
        <f>SUM(D27:D28)</f>
        <v>30000</v>
      </c>
      <c r="E29" s="22">
        <f t="shared" ref="E29:M29" si="12">SUM(E27:E28)</f>
        <v>80000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si="12"/>
        <v>0</v>
      </c>
      <c r="L29" s="22">
        <f t="shared" si="12"/>
        <v>0</v>
      </c>
      <c r="M29" s="22">
        <f t="shared" si="12"/>
        <v>0</v>
      </c>
      <c r="N29" s="14">
        <f t="shared" si="0"/>
        <v>110000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24.9" customHeight="1" x14ac:dyDescent="0.3">
      <c r="A30" s="28" t="s">
        <v>61</v>
      </c>
      <c r="B30" s="18">
        <v>28</v>
      </c>
      <c r="C30" s="16" t="s">
        <v>62</v>
      </c>
      <c r="D30" s="10">
        <v>600000</v>
      </c>
      <c r="E30" s="10">
        <v>1300000</v>
      </c>
      <c r="F30" s="10"/>
      <c r="G30" s="10"/>
      <c r="H30" s="10"/>
      <c r="I30" s="10"/>
      <c r="J30" s="10"/>
      <c r="K30" s="10"/>
      <c r="L30" s="10"/>
      <c r="M30" s="10"/>
      <c r="N30" s="14">
        <f t="shared" si="0"/>
        <v>1900000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24.9" customHeight="1" x14ac:dyDescent="0.3">
      <c r="A31" s="28" t="s">
        <v>63</v>
      </c>
      <c r="B31" s="18">
        <v>29</v>
      </c>
      <c r="C31" s="16" t="s">
        <v>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>
        <f t="shared" si="0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24.9" customHeight="1" x14ac:dyDescent="0.3">
      <c r="A32" s="28" t="s">
        <v>65</v>
      </c>
      <c r="B32" s="18">
        <v>30</v>
      </c>
      <c r="C32" s="16" t="s">
        <v>66</v>
      </c>
      <c r="D32" s="10"/>
      <c r="E32" s="10">
        <v>100000</v>
      </c>
      <c r="F32" s="10"/>
      <c r="G32" s="10"/>
      <c r="H32" s="10"/>
      <c r="I32" s="10"/>
      <c r="J32" s="10"/>
      <c r="K32" s="10"/>
      <c r="L32" s="10"/>
      <c r="M32" s="10"/>
      <c r="N32" s="14">
        <f t="shared" si="0"/>
        <v>100000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24.9" customHeight="1" x14ac:dyDescent="0.3">
      <c r="A33" s="28" t="s">
        <v>67</v>
      </c>
      <c r="B33" s="18">
        <v>31</v>
      </c>
      <c r="C33" s="16" t="s">
        <v>68</v>
      </c>
      <c r="D33" s="10"/>
      <c r="E33" s="10">
        <v>400000</v>
      </c>
      <c r="F33" s="10"/>
      <c r="G33" s="10"/>
      <c r="H33" s="10"/>
      <c r="I33" s="10"/>
      <c r="J33" s="10"/>
      <c r="K33" s="10"/>
      <c r="L33" s="10"/>
      <c r="M33" s="10"/>
      <c r="N33" s="14">
        <f t="shared" si="0"/>
        <v>400000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24.9" customHeight="1" x14ac:dyDescent="0.3">
      <c r="A34" s="28" t="s">
        <v>69</v>
      </c>
      <c r="B34" s="18">
        <v>32</v>
      </c>
      <c r="C34" s="29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>
        <f t="shared" si="0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24.9" customHeight="1" x14ac:dyDescent="0.3">
      <c r="A35" s="28" t="s">
        <v>71</v>
      </c>
      <c r="B35" s="18">
        <v>33</v>
      </c>
      <c r="C35" s="16" t="s">
        <v>72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4">
        <f t="shared" si="0"/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24.9" customHeight="1" x14ac:dyDescent="0.3">
      <c r="A36" s="28" t="s">
        <v>73</v>
      </c>
      <c r="B36" s="18">
        <v>34</v>
      </c>
      <c r="C36" s="16" t="s">
        <v>74</v>
      </c>
      <c r="D36" s="10">
        <v>80000</v>
      </c>
      <c r="E36" s="10">
        <v>250000</v>
      </c>
      <c r="F36" s="10"/>
      <c r="G36" s="10"/>
      <c r="H36" s="10"/>
      <c r="I36" s="10"/>
      <c r="J36" s="10"/>
      <c r="K36" s="10"/>
      <c r="L36" s="10"/>
      <c r="M36" s="10"/>
      <c r="N36" s="14">
        <f t="shared" si="0"/>
        <v>330000</v>
      </c>
      <c r="O36" s="3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24.9" customHeight="1" x14ac:dyDescent="0.3">
      <c r="A37" s="19" t="s">
        <v>75</v>
      </c>
      <c r="B37" s="20">
        <v>35</v>
      </c>
      <c r="C37" s="21" t="s">
        <v>76</v>
      </c>
      <c r="D37" s="22">
        <f>SUM(D30:D36)</f>
        <v>680000</v>
      </c>
      <c r="E37" s="22">
        <f t="shared" ref="E37:M37" si="13">SUM(E30:E36)</f>
        <v>2050000</v>
      </c>
      <c r="F37" s="22">
        <f t="shared" si="13"/>
        <v>0</v>
      </c>
      <c r="G37" s="22">
        <f t="shared" si="13"/>
        <v>0</v>
      </c>
      <c r="H37" s="22">
        <f t="shared" si="13"/>
        <v>0</v>
      </c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2">
        <f t="shared" si="13"/>
        <v>0</v>
      </c>
      <c r="N37" s="14">
        <f t="shared" si="0"/>
        <v>2730000</v>
      </c>
      <c r="O37" s="1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24.9" customHeight="1" x14ac:dyDescent="0.3">
      <c r="A38" s="28" t="s">
        <v>77</v>
      </c>
      <c r="B38" s="18">
        <v>36</v>
      </c>
      <c r="C38" s="16" t="s">
        <v>78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>
        <f t="shared" si="0"/>
        <v>0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24.9" customHeight="1" x14ac:dyDescent="0.3">
      <c r="A39" s="28" t="s">
        <v>79</v>
      </c>
      <c r="B39" s="18">
        <v>37</v>
      </c>
      <c r="C39" s="16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>
        <f t="shared" si="0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24.9" customHeight="1" x14ac:dyDescent="0.3">
      <c r="A40" s="19" t="s">
        <v>81</v>
      </c>
      <c r="B40" s="20">
        <v>38</v>
      </c>
      <c r="C40" s="21" t="s">
        <v>82</v>
      </c>
      <c r="D40" s="22">
        <f>SUM(D38:D39)</f>
        <v>0</v>
      </c>
      <c r="E40" s="22">
        <f t="shared" ref="E40:M40" si="14">SUM(E38:E39)</f>
        <v>0</v>
      </c>
      <c r="F40" s="22">
        <f t="shared" si="14"/>
        <v>0</v>
      </c>
      <c r="G40" s="22">
        <f t="shared" si="14"/>
        <v>0</v>
      </c>
      <c r="H40" s="22">
        <f t="shared" si="14"/>
        <v>0</v>
      </c>
      <c r="I40" s="22">
        <f t="shared" si="14"/>
        <v>0</v>
      </c>
      <c r="J40" s="22">
        <f t="shared" si="14"/>
        <v>0</v>
      </c>
      <c r="K40" s="22">
        <f t="shared" si="14"/>
        <v>0</v>
      </c>
      <c r="L40" s="22">
        <f t="shared" si="14"/>
        <v>0</v>
      </c>
      <c r="M40" s="22">
        <f t="shared" si="14"/>
        <v>0</v>
      </c>
      <c r="N40" s="14">
        <f t="shared" si="0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24.9" customHeight="1" x14ac:dyDescent="0.3">
      <c r="A41" s="28" t="s">
        <v>83</v>
      </c>
      <c r="B41" s="18">
        <v>39</v>
      </c>
      <c r="C41" s="16" t="s">
        <v>84</v>
      </c>
      <c r="D41" s="10">
        <v>200000</v>
      </c>
      <c r="E41" s="10">
        <v>400000</v>
      </c>
      <c r="F41" s="10"/>
      <c r="G41" s="10"/>
      <c r="H41" s="10"/>
      <c r="I41" s="10"/>
      <c r="J41" s="10"/>
      <c r="K41" s="10"/>
      <c r="L41" s="10"/>
      <c r="M41" s="10"/>
      <c r="N41" s="14">
        <f t="shared" si="0"/>
        <v>600000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4.9" customHeight="1" x14ac:dyDescent="0.3">
      <c r="A42" s="28" t="s">
        <v>85</v>
      </c>
      <c r="B42" s="18">
        <v>40</v>
      </c>
      <c r="C42" s="16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>
        <f t="shared" si="0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24.9" customHeight="1" x14ac:dyDescent="0.3">
      <c r="A43" s="28" t="s">
        <v>87</v>
      </c>
      <c r="B43" s="18">
        <v>41</v>
      </c>
      <c r="C43" s="16" t="s">
        <v>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>
        <f t="shared" si="0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4.9" customHeight="1" x14ac:dyDescent="0.3">
      <c r="A44" s="28" t="s">
        <v>89</v>
      </c>
      <c r="B44" s="18">
        <v>42</v>
      </c>
      <c r="C44" s="16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>
        <f t="shared" si="0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24.9" customHeight="1" x14ac:dyDescent="0.3">
      <c r="A45" s="28" t="s">
        <v>91</v>
      </c>
      <c r="B45" s="18">
        <v>43</v>
      </c>
      <c r="C45" s="16" t="s">
        <v>92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4">
        <f t="shared" si="0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24.9" customHeight="1" x14ac:dyDescent="0.3">
      <c r="A46" s="19" t="s">
        <v>93</v>
      </c>
      <c r="B46" s="20">
        <v>44</v>
      </c>
      <c r="C46" s="21" t="s">
        <v>94</v>
      </c>
      <c r="D46" s="22">
        <f>SUM(D41:D45)</f>
        <v>200000</v>
      </c>
      <c r="E46" s="22">
        <f t="shared" ref="E46:M46" si="15">SUM(E41:E45)</f>
        <v>400000</v>
      </c>
      <c r="F46" s="22">
        <f t="shared" si="15"/>
        <v>0</v>
      </c>
      <c r="G46" s="22">
        <f t="shared" si="15"/>
        <v>0</v>
      </c>
      <c r="H46" s="22">
        <f t="shared" si="15"/>
        <v>0</v>
      </c>
      <c r="I46" s="22">
        <f t="shared" si="15"/>
        <v>0</v>
      </c>
      <c r="J46" s="22">
        <f t="shared" si="15"/>
        <v>0</v>
      </c>
      <c r="K46" s="22">
        <f t="shared" si="15"/>
        <v>0</v>
      </c>
      <c r="L46" s="22">
        <f t="shared" si="15"/>
        <v>0</v>
      </c>
      <c r="M46" s="22">
        <f t="shared" si="15"/>
        <v>0</v>
      </c>
      <c r="N46" s="14">
        <f t="shared" si="0"/>
        <v>600000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24.9" customHeight="1" x14ac:dyDescent="0.3">
      <c r="A47" s="23" t="s">
        <v>95</v>
      </c>
      <c r="B47" s="24">
        <v>45</v>
      </c>
      <c r="C47" s="25" t="s">
        <v>96</v>
      </c>
      <c r="D47" s="26">
        <f>D26+D29+D37+D40+D46</f>
        <v>1010000</v>
      </c>
      <c r="E47" s="26">
        <f t="shared" ref="E47:M47" si="16">E26+E29+E37+E40+E46</f>
        <v>2630000</v>
      </c>
      <c r="F47" s="26">
        <f t="shared" si="16"/>
        <v>0</v>
      </c>
      <c r="G47" s="26">
        <f t="shared" si="16"/>
        <v>0</v>
      </c>
      <c r="H47" s="26">
        <f t="shared" si="16"/>
        <v>0</v>
      </c>
      <c r="I47" s="26">
        <f t="shared" si="16"/>
        <v>0</v>
      </c>
      <c r="J47" s="26">
        <f t="shared" si="16"/>
        <v>0</v>
      </c>
      <c r="K47" s="26">
        <f t="shared" si="16"/>
        <v>0</v>
      </c>
      <c r="L47" s="26">
        <f t="shared" si="16"/>
        <v>0</v>
      </c>
      <c r="M47" s="26">
        <f t="shared" si="16"/>
        <v>0</v>
      </c>
      <c r="N47" s="26">
        <f t="shared" si="0"/>
        <v>3640000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24.9" hidden="1" customHeight="1" x14ac:dyDescent="0.3">
      <c r="A48" s="28" t="s">
        <v>97</v>
      </c>
      <c r="B48" s="18">
        <v>46</v>
      </c>
      <c r="C48" s="31" t="s">
        <v>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>
        <f t="shared" si="0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24.9" hidden="1" customHeight="1" x14ac:dyDescent="0.3">
      <c r="A49" s="28" t="s">
        <v>99</v>
      </c>
      <c r="B49" s="18">
        <v>47</v>
      </c>
      <c r="C49" s="31" t="s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>
        <f t="shared" si="0"/>
        <v>0</v>
      </c>
      <c r="O49" s="2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4.9" hidden="1" customHeight="1" x14ac:dyDescent="0.3">
      <c r="A50" s="28" t="s">
        <v>101</v>
      </c>
      <c r="B50" s="18">
        <v>48</v>
      </c>
      <c r="C50" s="33" t="s">
        <v>102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>
        <f t="shared" si="0"/>
        <v>0</v>
      </c>
      <c r="O50" s="3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24.9" hidden="1" customHeight="1" x14ac:dyDescent="0.3">
      <c r="A51" s="28" t="s">
        <v>103</v>
      </c>
      <c r="B51" s="18">
        <v>49</v>
      </c>
      <c r="C51" s="33" t="s">
        <v>104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>
        <f t="shared" si="0"/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24.9" hidden="1" customHeight="1" x14ac:dyDescent="0.3">
      <c r="A52" s="28" t="s">
        <v>105</v>
      </c>
      <c r="B52" s="18">
        <v>50</v>
      </c>
      <c r="C52" s="33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>
        <f t="shared" si="0"/>
        <v>0</v>
      </c>
      <c r="O52" s="34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24.9" hidden="1" customHeight="1" x14ac:dyDescent="0.3">
      <c r="A53" s="28" t="s">
        <v>107</v>
      </c>
      <c r="B53" s="18">
        <v>51</v>
      </c>
      <c r="C53" s="31" t="s">
        <v>108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">
        <f t="shared" si="0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24.9" hidden="1" customHeight="1" x14ac:dyDescent="0.3">
      <c r="A54" s="28" t="s">
        <v>109</v>
      </c>
      <c r="B54" s="18">
        <v>52</v>
      </c>
      <c r="C54" s="31" t="s">
        <v>110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>
        <f t="shared" si="0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24.9" hidden="1" customHeight="1" x14ac:dyDescent="0.3">
      <c r="A55" s="28" t="s">
        <v>111</v>
      </c>
      <c r="B55" s="18">
        <v>53</v>
      </c>
      <c r="C55" s="31" t="s">
        <v>112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>
        <f t="shared" si="0"/>
        <v>0</v>
      </c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ht="24.9" customHeight="1" x14ac:dyDescent="0.3">
      <c r="A56" s="23" t="s">
        <v>113</v>
      </c>
      <c r="B56" s="24">
        <v>54</v>
      </c>
      <c r="C56" s="25" t="s">
        <v>114</v>
      </c>
      <c r="D56" s="26">
        <f t="shared" ref="D56:M56" si="17">SUM(D48:D55)</f>
        <v>0</v>
      </c>
      <c r="E56" s="26">
        <f t="shared" si="17"/>
        <v>0</v>
      </c>
      <c r="F56" s="26">
        <f t="shared" si="17"/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 t="shared" si="17"/>
        <v>0</v>
      </c>
      <c r="M56" s="26">
        <f t="shared" si="17"/>
        <v>0</v>
      </c>
      <c r="N56" s="26">
        <f t="shared" si="0"/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24.9" hidden="1" customHeight="1" x14ac:dyDescent="0.3">
      <c r="A57" s="28" t="s">
        <v>115</v>
      </c>
      <c r="B57" s="18">
        <v>55</v>
      </c>
      <c r="C57" s="31" t="s">
        <v>116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>
        <f t="shared" si="0"/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24.9" hidden="1" customHeight="1" x14ac:dyDescent="0.3">
      <c r="A58" s="36" t="s">
        <v>117</v>
      </c>
      <c r="B58" s="18">
        <v>56</v>
      </c>
      <c r="C58" s="31" t="s">
        <v>118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>
        <f t="shared" si="0"/>
        <v>0</v>
      </c>
      <c r="O58" s="35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24.9" hidden="1" customHeight="1" x14ac:dyDescent="0.3">
      <c r="A59" s="36" t="s">
        <v>119</v>
      </c>
      <c r="B59" s="18">
        <v>57</v>
      </c>
      <c r="C59" s="31" t="s">
        <v>120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>
        <f t="shared" si="0"/>
        <v>0</v>
      </c>
      <c r="O59" s="32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24.9" hidden="1" customHeight="1" x14ac:dyDescent="0.3">
      <c r="A60" s="36" t="s">
        <v>121</v>
      </c>
      <c r="B60" s="18">
        <v>58</v>
      </c>
      <c r="C60" s="31" t="s">
        <v>122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4">
        <f t="shared" si="0"/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24.9" hidden="1" customHeight="1" x14ac:dyDescent="0.3">
      <c r="A61" s="37" t="s">
        <v>123</v>
      </c>
      <c r="B61" s="38">
        <v>59</v>
      </c>
      <c r="C61" s="39" t="s">
        <v>124</v>
      </c>
      <c r="D61" s="40">
        <f>SUM(D58:D60)</f>
        <v>0</v>
      </c>
      <c r="E61" s="40">
        <f t="shared" ref="E61:M61" si="18">SUM(E58:E60)</f>
        <v>0</v>
      </c>
      <c r="F61" s="40">
        <f t="shared" si="18"/>
        <v>0</v>
      </c>
      <c r="G61" s="40">
        <f t="shared" si="18"/>
        <v>0</v>
      </c>
      <c r="H61" s="40">
        <f t="shared" si="18"/>
        <v>0</v>
      </c>
      <c r="I61" s="40">
        <f t="shared" si="18"/>
        <v>0</v>
      </c>
      <c r="J61" s="40">
        <f t="shared" si="18"/>
        <v>0</v>
      </c>
      <c r="K61" s="40">
        <f t="shared" si="18"/>
        <v>0</v>
      </c>
      <c r="L61" s="40">
        <f t="shared" si="18"/>
        <v>0</v>
      </c>
      <c r="M61" s="40">
        <f t="shared" si="18"/>
        <v>0</v>
      </c>
      <c r="N61" s="14">
        <f t="shared" si="0"/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24.9" hidden="1" customHeight="1" x14ac:dyDescent="0.3">
      <c r="A62" s="28" t="s">
        <v>125</v>
      </c>
      <c r="B62" s="18">
        <v>60</v>
      </c>
      <c r="C62" s="31" t="s">
        <v>126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" si="0"/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24.9" hidden="1" customHeight="1" x14ac:dyDescent="0.3">
      <c r="A63" s="28" t="s">
        <v>127</v>
      </c>
      <c r="B63" s="18">
        <v>61</v>
      </c>
      <c r="C63" s="31" t="s">
        <v>128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>
        <f t="shared" si="0"/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24.9" hidden="1" customHeight="1" x14ac:dyDescent="0.3">
      <c r="A64" s="28" t="s">
        <v>129</v>
      </c>
      <c r="B64" s="18">
        <v>62</v>
      </c>
      <c r="C64" s="31" t="s">
        <v>130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>
        <f t="shared" si="0"/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24.9" hidden="1" customHeight="1" x14ac:dyDescent="0.3">
      <c r="A65" s="28" t="s">
        <v>131</v>
      </c>
      <c r="B65" s="18">
        <v>63</v>
      </c>
      <c r="C65" s="31" t="s">
        <v>132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>
        <f t="shared" si="0"/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24.9" hidden="1" customHeight="1" x14ac:dyDescent="0.3">
      <c r="A66" s="28" t="s">
        <v>133</v>
      </c>
      <c r="B66" s="18">
        <v>64</v>
      </c>
      <c r="C66" s="31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>
        <f t="shared" si="0"/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24.9" hidden="1" customHeight="1" x14ac:dyDescent="0.3">
      <c r="A67" s="28" t="s">
        <v>135</v>
      </c>
      <c r="B67" s="18">
        <v>65</v>
      </c>
      <c r="C67" s="31" t="s">
        <v>136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4">
        <f t="shared" si="0"/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24.9" hidden="1" customHeight="1" x14ac:dyDescent="0.3">
      <c r="A68" s="28" t="s">
        <v>137</v>
      </c>
      <c r="B68" s="18">
        <v>66</v>
      </c>
      <c r="C68" s="31" t="s">
        <v>138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>
        <f t="shared" ref="N68:N133" si="19">SUM(D68:M68)</f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24.9" hidden="1" customHeight="1" x14ac:dyDescent="0.3">
      <c r="A69" s="28" t="s">
        <v>139</v>
      </c>
      <c r="B69" s="18">
        <v>67</v>
      </c>
      <c r="C69" s="31" t="s">
        <v>140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>
        <f t="shared" si="19"/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24.9" hidden="1" customHeight="1" x14ac:dyDescent="0.3">
      <c r="A70" s="28" t="s">
        <v>141</v>
      </c>
      <c r="B70" s="18">
        <v>68</v>
      </c>
      <c r="C70" s="31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>
        <f t="shared" si="19"/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24.9" hidden="1" customHeight="1" x14ac:dyDescent="0.3">
      <c r="A71" s="28" t="s">
        <v>143</v>
      </c>
      <c r="B71" s="18">
        <v>69</v>
      </c>
      <c r="C71" s="31" t="s">
        <v>144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>
        <f t="shared" si="19"/>
        <v>0</v>
      </c>
      <c r="O71" s="4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24.9" hidden="1" customHeight="1" x14ac:dyDescent="0.3">
      <c r="A72" s="28" t="s">
        <v>145</v>
      </c>
      <c r="B72" s="18">
        <v>70</v>
      </c>
      <c r="C72" s="31" t="s">
        <v>146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>
        <f t="shared" si="19"/>
        <v>0</v>
      </c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24.9" customHeight="1" x14ac:dyDescent="0.3">
      <c r="A73" s="23" t="s">
        <v>147</v>
      </c>
      <c r="B73" s="24">
        <v>71</v>
      </c>
      <c r="C73" s="25" t="s">
        <v>148</v>
      </c>
      <c r="D73" s="26">
        <f>D57+D61+D62+D63+D64+D65+D66+D67+D68+D69+D70+D71+D72</f>
        <v>0</v>
      </c>
      <c r="E73" s="26">
        <f t="shared" ref="E73:M73" si="20">E57+E61+E62+E63+E64+E65+E66+E67+E68+E69+E70+E71+E72</f>
        <v>0</v>
      </c>
      <c r="F73" s="26">
        <f t="shared" si="20"/>
        <v>0</v>
      </c>
      <c r="G73" s="26">
        <f t="shared" si="20"/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19"/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24.9" customHeight="1" x14ac:dyDescent="0.3">
      <c r="A74" s="28" t="s">
        <v>149</v>
      </c>
      <c r="B74" s="18">
        <v>72</v>
      </c>
      <c r="C74" s="42" t="s">
        <v>150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4">
        <f t="shared" si="19"/>
        <v>0</v>
      </c>
      <c r="O74" s="4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24.9" customHeight="1" x14ac:dyDescent="0.3">
      <c r="A75" s="28" t="s">
        <v>151</v>
      </c>
      <c r="B75" s="18">
        <v>73</v>
      </c>
      <c r="C75" s="42" t="s">
        <v>152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>
        <f t="shared" si="19"/>
        <v>0</v>
      </c>
      <c r="O75" s="35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24.9" customHeight="1" x14ac:dyDescent="0.3">
      <c r="A76" s="28" t="s">
        <v>153</v>
      </c>
      <c r="B76" s="18">
        <v>74</v>
      </c>
      <c r="C76" s="42" t="s">
        <v>154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>
        <f t="shared" si="19"/>
        <v>0</v>
      </c>
      <c r="O76" s="1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24.9" customHeight="1" x14ac:dyDescent="0.3">
      <c r="A77" s="28" t="s">
        <v>155</v>
      </c>
      <c r="B77" s="18">
        <v>75</v>
      </c>
      <c r="C77" s="42" t="s">
        <v>156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>
        <f t="shared" si="19"/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24.9" customHeight="1" x14ac:dyDescent="0.3">
      <c r="A78" s="28" t="s">
        <v>157</v>
      </c>
      <c r="B78" s="18">
        <v>76</v>
      </c>
      <c r="C78" s="16" t="s">
        <v>158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>
        <f t="shared" si="19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24.9" customHeight="1" x14ac:dyDescent="0.3">
      <c r="A79" s="28" t="s">
        <v>159</v>
      </c>
      <c r="B79" s="18">
        <v>77</v>
      </c>
      <c r="C79" s="16" t="s">
        <v>160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>
        <f t="shared" si="19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24.9" customHeight="1" x14ac:dyDescent="0.3">
      <c r="A80" s="28" t="s">
        <v>161</v>
      </c>
      <c r="B80" s="18">
        <v>78</v>
      </c>
      <c r="C80" s="16" t="s">
        <v>162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>
        <f t="shared" si="19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24.9" customHeight="1" x14ac:dyDescent="0.3">
      <c r="A81" s="23" t="s">
        <v>163</v>
      </c>
      <c r="B81" s="24">
        <v>79</v>
      </c>
      <c r="C81" s="25" t="s">
        <v>164</v>
      </c>
      <c r="D81" s="26">
        <f>SUM(D74:D80)</f>
        <v>0</v>
      </c>
      <c r="E81" s="26">
        <f t="shared" ref="E81:M81" si="21">SUM(E74:E80)</f>
        <v>0</v>
      </c>
      <c r="F81" s="26">
        <f t="shared" si="21"/>
        <v>0</v>
      </c>
      <c r="G81" s="26">
        <f t="shared" si="21"/>
        <v>0</v>
      </c>
      <c r="H81" s="26">
        <f t="shared" si="21"/>
        <v>0</v>
      </c>
      <c r="I81" s="26">
        <f t="shared" si="21"/>
        <v>0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26">
        <f t="shared" si="21"/>
        <v>0</v>
      </c>
      <c r="N81" s="26">
        <f t="shared" si="19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24.9" customHeight="1" x14ac:dyDescent="0.3">
      <c r="A82" s="28" t="s">
        <v>165</v>
      </c>
      <c r="B82" s="18">
        <v>80</v>
      </c>
      <c r="C82" s="31" t="s">
        <v>166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>
        <f t="shared" si="19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24.9" customHeight="1" x14ac:dyDescent="0.3">
      <c r="A83" s="28" t="s">
        <v>167</v>
      </c>
      <c r="B83" s="18">
        <v>81</v>
      </c>
      <c r="C83" s="31" t="s">
        <v>168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>
        <f t="shared" si="19"/>
        <v>0</v>
      </c>
      <c r="O83" s="4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24.9" customHeight="1" x14ac:dyDescent="0.3">
      <c r="A84" s="28" t="s">
        <v>169</v>
      </c>
      <c r="B84" s="18">
        <v>82</v>
      </c>
      <c r="C84" s="31" t="s">
        <v>170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4">
        <f t="shared" si="19"/>
        <v>0</v>
      </c>
      <c r="O84" s="3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24.9" customHeight="1" x14ac:dyDescent="0.3">
      <c r="A85" s="28" t="s">
        <v>171</v>
      </c>
      <c r="B85" s="18">
        <v>83</v>
      </c>
      <c r="C85" s="31" t="s">
        <v>172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4">
        <f t="shared" si="19"/>
        <v>0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24.9" customHeight="1" x14ac:dyDescent="0.3">
      <c r="A86" s="23" t="s">
        <v>173</v>
      </c>
      <c r="B86" s="24">
        <v>84</v>
      </c>
      <c r="C86" s="25" t="s">
        <v>174</v>
      </c>
      <c r="D86" s="26">
        <f>SUM(D82:D85)</f>
        <v>0</v>
      </c>
      <c r="E86" s="26">
        <f t="shared" ref="E86:M86" si="22">SUM(E82:E85)</f>
        <v>0</v>
      </c>
      <c r="F86" s="26">
        <f t="shared" si="22"/>
        <v>0</v>
      </c>
      <c r="G86" s="26">
        <f t="shared" si="22"/>
        <v>0</v>
      </c>
      <c r="H86" s="26">
        <f t="shared" si="22"/>
        <v>0</v>
      </c>
      <c r="I86" s="26">
        <f t="shared" si="22"/>
        <v>0</v>
      </c>
      <c r="J86" s="26">
        <f t="shared" si="22"/>
        <v>0</v>
      </c>
      <c r="K86" s="26">
        <f t="shared" si="22"/>
        <v>0</v>
      </c>
      <c r="L86" s="26">
        <f t="shared" si="22"/>
        <v>0</v>
      </c>
      <c r="M86" s="26">
        <f t="shared" si="22"/>
        <v>0</v>
      </c>
      <c r="N86" s="26">
        <f t="shared" si="19"/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24.9" hidden="1" customHeight="1" x14ac:dyDescent="0.3">
      <c r="A87" s="28" t="s">
        <v>175</v>
      </c>
      <c r="B87" s="18">
        <v>85</v>
      </c>
      <c r="C87" s="31" t="s">
        <v>176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4">
        <f t="shared" si="19"/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24.9" hidden="1" customHeight="1" x14ac:dyDescent="0.3">
      <c r="A88" s="28" t="s">
        <v>177</v>
      </c>
      <c r="B88" s="18">
        <v>86</v>
      </c>
      <c r="C88" s="31" t="s">
        <v>178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>
        <f t="shared" si="19"/>
        <v>0</v>
      </c>
      <c r="O88" s="35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24.9" hidden="1" customHeight="1" x14ac:dyDescent="0.3">
      <c r="A89" s="28" t="s">
        <v>179</v>
      </c>
      <c r="B89" s="18">
        <v>87</v>
      </c>
      <c r="C89" s="31" t="s">
        <v>180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>
        <f t="shared" si="19"/>
        <v>0</v>
      </c>
      <c r="O89" s="32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24.9" hidden="1" customHeight="1" x14ac:dyDescent="0.3">
      <c r="A90" s="28" t="s">
        <v>181</v>
      </c>
      <c r="B90" s="18">
        <v>88</v>
      </c>
      <c r="C90" s="31" t="s">
        <v>182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4">
        <f t="shared" si="19"/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24.9" hidden="1" customHeight="1" x14ac:dyDescent="0.3">
      <c r="A91" s="28" t="s">
        <v>183</v>
      </c>
      <c r="B91" s="18">
        <v>89</v>
      </c>
      <c r="C91" s="31" t="s">
        <v>184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4">
        <f t="shared" si="19"/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24.9" hidden="1" customHeight="1" x14ac:dyDescent="0.3">
      <c r="A92" s="28" t="s">
        <v>185</v>
      </c>
      <c r="B92" s="18">
        <v>90</v>
      </c>
      <c r="C92" s="31" t="s">
        <v>186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4">
        <f t="shared" si="19"/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24.9" hidden="1" customHeight="1" x14ac:dyDescent="0.3">
      <c r="A93" s="28" t="s">
        <v>187</v>
      </c>
      <c r="B93" s="18">
        <v>91</v>
      </c>
      <c r="C93" s="31" t="s">
        <v>188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4">
        <f t="shared" si="19"/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24.9" hidden="1" customHeight="1" x14ac:dyDescent="0.3">
      <c r="A94" s="28" t="s">
        <v>189</v>
      </c>
      <c r="B94" s="18">
        <v>92</v>
      </c>
      <c r="C94" s="31" t="s">
        <v>190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4">
        <f t="shared" si="19"/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24.9" hidden="1" customHeight="1" x14ac:dyDescent="0.3">
      <c r="A95" s="28" t="s">
        <v>191</v>
      </c>
      <c r="B95" s="18">
        <v>93</v>
      </c>
      <c r="C95" s="31" t="s">
        <v>192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4">
        <f t="shared" si="19"/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24.9" customHeight="1" x14ac:dyDescent="0.3">
      <c r="A96" s="23" t="s">
        <v>193</v>
      </c>
      <c r="B96" s="24">
        <v>94</v>
      </c>
      <c r="C96" s="25" t="s">
        <v>194</v>
      </c>
      <c r="D96" s="26">
        <f>SUM(D87:D95)</f>
        <v>0</v>
      </c>
      <c r="E96" s="26">
        <f t="shared" ref="E96:M96" si="23">SUM(E87:E95)</f>
        <v>0</v>
      </c>
      <c r="F96" s="26">
        <f t="shared" si="23"/>
        <v>0</v>
      </c>
      <c r="G96" s="26">
        <f t="shared" si="23"/>
        <v>0</v>
      </c>
      <c r="H96" s="26">
        <f t="shared" si="23"/>
        <v>0</v>
      </c>
      <c r="I96" s="26">
        <f t="shared" si="23"/>
        <v>0</v>
      </c>
      <c r="J96" s="26">
        <f t="shared" si="23"/>
        <v>0</v>
      </c>
      <c r="K96" s="26">
        <f t="shared" si="23"/>
        <v>0</v>
      </c>
      <c r="L96" s="26">
        <f t="shared" si="23"/>
        <v>0</v>
      </c>
      <c r="M96" s="26">
        <f t="shared" si="23"/>
        <v>0</v>
      </c>
      <c r="N96" s="26">
        <f t="shared" si="19"/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24.9" customHeight="1" x14ac:dyDescent="0.3">
      <c r="A97" s="44" t="s">
        <v>195</v>
      </c>
      <c r="B97" s="45">
        <v>95</v>
      </c>
      <c r="C97" s="46" t="s">
        <v>196</v>
      </c>
      <c r="D97" s="47">
        <f t="shared" ref="D97:M97" si="24">D21+D22+D47+D56+D73+D81+D86+D96</f>
        <v>17299534.25</v>
      </c>
      <c r="E97" s="47">
        <f t="shared" si="24"/>
        <v>2630000</v>
      </c>
      <c r="F97" s="47">
        <f t="shared" si="24"/>
        <v>0</v>
      </c>
      <c r="G97" s="47">
        <f t="shared" si="24"/>
        <v>0</v>
      </c>
      <c r="H97" s="47">
        <f t="shared" si="24"/>
        <v>0</v>
      </c>
      <c r="I97" s="47">
        <f t="shared" si="24"/>
        <v>0</v>
      </c>
      <c r="J97" s="47">
        <f t="shared" si="24"/>
        <v>0</v>
      </c>
      <c r="K97" s="47">
        <f t="shared" si="24"/>
        <v>0</v>
      </c>
      <c r="L97" s="47">
        <f t="shared" si="24"/>
        <v>0</v>
      </c>
      <c r="M97" s="47">
        <f t="shared" si="24"/>
        <v>0</v>
      </c>
      <c r="N97" s="47">
        <f t="shared" si="19"/>
        <v>19929534.25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24.9" customHeight="1" x14ac:dyDescent="0.3">
      <c r="A98" s="48"/>
      <c r="B98" s="18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35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24.9" customHeight="1" x14ac:dyDescent="0.3">
      <c r="A99" s="51"/>
      <c r="B99" s="52"/>
      <c r="C99" s="53" t="s">
        <v>197</v>
      </c>
      <c r="D99" s="54">
        <f t="shared" ref="D99:N99" si="25">D21+D22+D47+D56+D73</f>
        <v>17299534.25</v>
      </c>
      <c r="E99" s="54">
        <f t="shared" si="25"/>
        <v>2630000</v>
      </c>
      <c r="F99" s="54">
        <f t="shared" si="25"/>
        <v>0</v>
      </c>
      <c r="G99" s="54">
        <f t="shared" si="25"/>
        <v>0</v>
      </c>
      <c r="H99" s="54">
        <f t="shared" si="25"/>
        <v>0</v>
      </c>
      <c r="I99" s="54">
        <f t="shared" si="25"/>
        <v>0</v>
      </c>
      <c r="J99" s="54">
        <f t="shared" si="25"/>
        <v>0</v>
      </c>
      <c r="K99" s="54">
        <f t="shared" si="25"/>
        <v>0</v>
      </c>
      <c r="L99" s="54">
        <f t="shared" si="25"/>
        <v>0</v>
      </c>
      <c r="M99" s="54">
        <f t="shared" si="25"/>
        <v>0</v>
      </c>
      <c r="N99" s="54">
        <f t="shared" si="25"/>
        <v>19929534.25</v>
      </c>
      <c r="O99" s="4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24.9" customHeight="1" x14ac:dyDescent="0.3">
      <c r="A100" s="51"/>
      <c r="B100" s="52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24.9" customHeight="1" x14ac:dyDescent="0.3">
      <c r="A101" s="51"/>
      <c r="B101" s="52"/>
      <c r="C101" s="53" t="s">
        <v>198</v>
      </c>
      <c r="D101" s="54">
        <f>D81+D86+D96</f>
        <v>0</v>
      </c>
      <c r="E101" s="54">
        <f t="shared" ref="E101:N101" si="26">E81+E86+E96</f>
        <v>0</v>
      </c>
      <c r="F101" s="54">
        <f t="shared" si="26"/>
        <v>0</v>
      </c>
      <c r="G101" s="54">
        <f t="shared" si="26"/>
        <v>0</v>
      </c>
      <c r="H101" s="54">
        <f t="shared" si="26"/>
        <v>0</v>
      </c>
      <c r="I101" s="54">
        <f t="shared" si="26"/>
        <v>0</v>
      </c>
      <c r="J101" s="54">
        <f t="shared" si="26"/>
        <v>0</v>
      </c>
      <c r="K101" s="54">
        <f t="shared" si="26"/>
        <v>0</v>
      </c>
      <c r="L101" s="54">
        <f t="shared" si="26"/>
        <v>0</v>
      </c>
      <c r="M101" s="54">
        <f t="shared" si="26"/>
        <v>0</v>
      </c>
      <c r="N101" s="54">
        <f t="shared" si="26"/>
        <v>0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24.9" customHeight="1" x14ac:dyDescent="0.3">
      <c r="A102" s="48"/>
      <c r="B102" s="18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24.9" customHeight="1" x14ac:dyDescent="0.3">
      <c r="A103" s="7" t="s">
        <v>199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24.9" hidden="1" customHeight="1" x14ac:dyDescent="0.3">
      <c r="A104" s="36" t="s">
        <v>200</v>
      </c>
      <c r="B104" s="13" t="s">
        <v>3</v>
      </c>
      <c r="C104" s="31" t="s">
        <v>201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f t="shared" si="19"/>
        <v>0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24.9" hidden="1" customHeight="1" x14ac:dyDescent="0.3">
      <c r="A105" s="36" t="s">
        <v>202</v>
      </c>
      <c r="B105" s="13" t="s">
        <v>6</v>
      </c>
      <c r="C105" s="31" t="s">
        <v>203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f t="shared" si="19"/>
        <v>0</v>
      </c>
      <c r="O105" s="10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24.9" hidden="1" customHeight="1" x14ac:dyDescent="0.3">
      <c r="A106" s="36" t="s">
        <v>204</v>
      </c>
      <c r="B106" s="13" t="s">
        <v>9</v>
      </c>
      <c r="C106" s="31" t="s">
        <v>205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4">
        <f t="shared" si="19"/>
        <v>0</v>
      </c>
      <c r="O106" s="4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24.9" hidden="1" customHeight="1" x14ac:dyDescent="0.3">
      <c r="A107" s="57" t="s">
        <v>206</v>
      </c>
      <c r="B107" s="38" t="s">
        <v>12</v>
      </c>
      <c r="C107" s="39" t="s">
        <v>207</v>
      </c>
      <c r="D107" s="40">
        <f>SUM(D104:D106)</f>
        <v>0</v>
      </c>
      <c r="E107" s="40">
        <f t="shared" ref="E107:M107" si="27">SUM(E104:E106)</f>
        <v>0</v>
      </c>
      <c r="F107" s="40">
        <f t="shared" si="27"/>
        <v>0</v>
      </c>
      <c r="G107" s="40">
        <f t="shared" si="27"/>
        <v>0</v>
      </c>
      <c r="H107" s="40">
        <f t="shared" si="27"/>
        <v>0</v>
      </c>
      <c r="I107" s="40">
        <f t="shared" si="27"/>
        <v>0</v>
      </c>
      <c r="J107" s="40">
        <f t="shared" si="27"/>
        <v>0</v>
      </c>
      <c r="K107" s="40">
        <f t="shared" si="27"/>
        <v>0</v>
      </c>
      <c r="L107" s="40">
        <f t="shared" si="27"/>
        <v>0</v>
      </c>
      <c r="M107" s="40">
        <f t="shared" si="27"/>
        <v>0</v>
      </c>
      <c r="N107" s="14">
        <f t="shared" si="19"/>
        <v>0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37" ht="24.9" hidden="1" customHeight="1" x14ac:dyDescent="0.3">
      <c r="A108" s="36" t="s">
        <v>208</v>
      </c>
      <c r="B108" s="13" t="s">
        <v>15</v>
      </c>
      <c r="C108" s="31" t="s">
        <v>209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f t="shared" si="19"/>
        <v>0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37" ht="24.9" hidden="1" customHeight="1" x14ac:dyDescent="0.3">
      <c r="A109" s="36" t="s">
        <v>210</v>
      </c>
      <c r="B109" s="13" t="s">
        <v>18</v>
      </c>
      <c r="C109" s="31" t="s">
        <v>211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>
        <f t="shared" si="19"/>
        <v>0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37" ht="24.9" hidden="1" customHeight="1" x14ac:dyDescent="0.3">
      <c r="A110" s="36" t="s">
        <v>212</v>
      </c>
      <c r="B110" s="13" t="s">
        <v>21</v>
      </c>
      <c r="C110" s="3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f t="shared" si="19"/>
        <v>0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:37" ht="24.9" hidden="1" customHeight="1" x14ac:dyDescent="0.3">
      <c r="A111" s="36" t="s">
        <v>214</v>
      </c>
      <c r="B111" s="13" t="s">
        <v>24</v>
      </c>
      <c r="C111" s="31" t="s">
        <v>215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f t="shared" si="19"/>
        <v>0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ht="24.9" hidden="1" customHeight="1" x14ac:dyDescent="0.3">
      <c r="A112" s="36" t="s">
        <v>216</v>
      </c>
      <c r="B112" s="13" t="s">
        <v>27</v>
      </c>
      <c r="C112" s="31" t="s">
        <v>217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4">
        <f t="shared" si="19"/>
        <v>0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:37" ht="24.9" hidden="1" customHeight="1" x14ac:dyDescent="0.3">
      <c r="A113" s="36" t="s">
        <v>218</v>
      </c>
      <c r="B113" s="13" t="s">
        <v>219</v>
      </c>
      <c r="C113" s="31" t="s">
        <v>220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4">
        <f t="shared" si="19"/>
        <v>0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24.9" hidden="1" customHeight="1" x14ac:dyDescent="0.3">
      <c r="A114" s="58" t="s">
        <v>221</v>
      </c>
      <c r="B114" s="38" t="s">
        <v>222</v>
      </c>
      <c r="C114" s="39" t="s">
        <v>223</v>
      </c>
      <c r="D114" s="40">
        <f>SUM(D108:D113)</f>
        <v>0</v>
      </c>
      <c r="E114" s="40">
        <f t="shared" ref="E114:M114" si="28">SUM(E108:E113)</f>
        <v>0</v>
      </c>
      <c r="F114" s="40">
        <f t="shared" si="28"/>
        <v>0</v>
      </c>
      <c r="G114" s="40">
        <f t="shared" si="28"/>
        <v>0</v>
      </c>
      <c r="H114" s="40">
        <f t="shared" si="28"/>
        <v>0</v>
      </c>
      <c r="I114" s="40">
        <f t="shared" si="28"/>
        <v>0</v>
      </c>
      <c r="J114" s="40">
        <f t="shared" si="28"/>
        <v>0</v>
      </c>
      <c r="K114" s="40">
        <f t="shared" si="28"/>
        <v>0</v>
      </c>
      <c r="L114" s="40">
        <f t="shared" si="28"/>
        <v>0</v>
      </c>
      <c r="M114" s="40">
        <f t="shared" si="28"/>
        <v>0</v>
      </c>
      <c r="N114" s="14">
        <f t="shared" si="19"/>
        <v>0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24.9" hidden="1" customHeight="1" x14ac:dyDescent="0.3">
      <c r="A115" s="16" t="s">
        <v>224</v>
      </c>
      <c r="B115" s="13" t="s">
        <v>225</v>
      </c>
      <c r="C115" s="31" t="s">
        <v>226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">
        <f t="shared" si="19"/>
        <v>0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ht="24.9" hidden="1" customHeight="1" x14ac:dyDescent="0.3">
      <c r="A116" s="16" t="s">
        <v>227</v>
      </c>
      <c r="B116" s="13" t="s">
        <v>228</v>
      </c>
      <c r="C116" s="31" t="s">
        <v>229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4">
        <f t="shared" si="19"/>
        <v>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ht="24.9" hidden="1" customHeight="1" x14ac:dyDescent="0.3">
      <c r="A117" s="16" t="s">
        <v>230</v>
      </c>
      <c r="B117" s="13" t="s">
        <v>231</v>
      </c>
      <c r="C117" s="31" t="s">
        <v>232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4">
        <f t="shared" si="19"/>
        <v>0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ht="24.9" hidden="1" customHeight="1" x14ac:dyDescent="0.3">
      <c r="A118" s="16" t="s">
        <v>233</v>
      </c>
      <c r="B118" s="13" t="s">
        <v>234</v>
      </c>
      <c r="C118" s="31" t="s">
        <v>235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4">
        <f t="shared" si="19"/>
        <v>0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ht="24.9" hidden="1" customHeight="1" x14ac:dyDescent="0.3">
      <c r="A119" s="16" t="s">
        <v>236</v>
      </c>
      <c r="B119" s="13" t="s">
        <v>237</v>
      </c>
      <c r="C119" s="31" t="s">
        <v>238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4">
        <f t="shared" si="19"/>
        <v>0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ht="24.9" hidden="1" customHeight="1" x14ac:dyDescent="0.3">
      <c r="A120" s="16" t="s">
        <v>239</v>
      </c>
      <c r="B120" s="13" t="s">
        <v>240</v>
      </c>
      <c r="C120" s="31" t="s">
        <v>241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4">
        <f t="shared" si="19"/>
        <v>0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ht="24.9" hidden="1" customHeight="1" x14ac:dyDescent="0.3">
      <c r="A121" s="36" t="s">
        <v>242</v>
      </c>
      <c r="B121" s="13" t="s">
        <v>243</v>
      </c>
      <c r="C121" s="31" t="s">
        <v>244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4">
        <f t="shared" si="19"/>
        <v>0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:37" ht="24.9" hidden="1" customHeight="1" x14ac:dyDescent="0.3">
      <c r="A122" s="36" t="s">
        <v>245</v>
      </c>
      <c r="B122" s="13" t="s">
        <v>246</v>
      </c>
      <c r="C122" s="31" t="s">
        <v>247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4">
        <f t="shared" si="19"/>
        <v>0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37" ht="24.9" hidden="1" customHeight="1" x14ac:dyDescent="0.3">
      <c r="A123" s="58" t="s">
        <v>248</v>
      </c>
      <c r="B123" s="38" t="s">
        <v>249</v>
      </c>
      <c r="C123" s="39" t="s">
        <v>250</v>
      </c>
      <c r="D123" s="40">
        <f>SUM(D121:D122)</f>
        <v>0</v>
      </c>
      <c r="E123" s="40">
        <f t="shared" ref="E123:M123" si="29">SUM(E121:E122)</f>
        <v>0</v>
      </c>
      <c r="F123" s="40">
        <f t="shared" si="29"/>
        <v>0</v>
      </c>
      <c r="G123" s="40">
        <f t="shared" si="29"/>
        <v>0</v>
      </c>
      <c r="H123" s="40">
        <f t="shared" si="29"/>
        <v>0</v>
      </c>
      <c r="I123" s="40">
        <f t="shared" si="29"/>
        <v>0</v>
      </c>
      <c r="J123" s="40">
        <f t="shared" si="29"/>
        <v>0</v>
      </c>
      <c r="K123" s="40">
        <f t="shared" si="29"/>
        <v>0</v>
      </c>
      <c r="L123" s="40">
        <f t="shared" si="29"/>
        <v>0</v>
      </c>
      <c r="M123" s="40">
        <f t="shared" si="29"/>
        <v>0</v>
      </c>
      <c r="N123" s="14">
        <f t="shared" si="19"/>
        <v>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ht="24.9" hidden="1" customHeight="1" x14ac:dyDescent="0.3">
      <c r="A124" s="19" t="s">
        <v>251</v>
      </c>
      <c r="B124" s="20" t="s">
        <v>252</v>
      </c>
      <c r="C124" s="21" t="s">
        <v>253</v>
      </c>
      <c r="D124" s="22">
        <f>D107+D114+D115+D116+D117+D118+D119+D120+D123</f>
        <v>0</v>
      </c>
      <c r="E124" s="22">
        <f t="shared" ref="E124:M124" si="30">E107+E114+E115+E116+E117+E118+E119+E120+E123</f>
        <v>0</v>
      </c>
      <c r="F124" s="22">
        <f t="shared" si="30"/>
        <v>0</v>
      </c>
      <c r="G124" s="22">
        <f t="shared" si="30"/>
        <v>0</v>
      </c>
      <c r="H124" s="22">
        <f t="shared" si="30"/>
        <v>0</v>
      </c>
      <c r="I124" s="22">
        <f t="shared" si="30"/>
        <v>0</v>
      </c>
      <c r="J124" s="22">
        <f t="shared" si="30"/>
        <v>0</v>
      </c>
      <c r="K124" s="22">
        <f t="shared" si="30"/>
        <v>0</v>
      </c>
      <c r="L124" s="22">
        <f t="shared" si="30"/>
        <v>0</v>
      </c>
      <c r="M124" s="22">
        <f t="shared" si="30"/>
        <v>0</v>
      </c>
      <c r="N124" s="14">
        <f t="shared" si="19"/>
        <v>0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24.9" hidden="1" customHeight="1" x14ac:dyDescent="0.3">
      <c r="A125" s="16" t="s">
        <v>254</v>
      </c>
      <c r="B125" s="13" t="s">
        <v>255</v>
      </c>
      <c r="C125" s="31" t="s">
        <v>256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4">
        <f t="shared" si="19"/>
        <v>0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37" ht="24.9" hidden="1" customHeight="1" x14ac:dyDescent="0.3">
      <c r="A126" s="16" t="s">
        <v>257</v>
      </c>
      <c r="B126" s="13" t="s">
        <v>258</v>
      </c>
      <c r="C126" s="31" t="s">
        <v>259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4">
        <f t="shared" si="19"/>
        <v>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ht="24.9" hidden="1" customHeight="1" x14ac:dyDescent="0.3">
      <c r="A127" s="16" t="s">
        <v>260</v>
      </c>
      <c r="B127" s="13" t="s">
        <v>261</v>
      </c>
      <c r="C127" s="31" t="s">
        <v>262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4">
        <f t="shared" si="19"/>
        <v>0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ht="24.9" hidden="1" customHeight="1" x14ac:dyDescent="0.3">
      <c r="A128" s="16" t="s">
        <v>263</v>
      </c>
      <c r="B128" s="13" t="s">
        <v>264</v>
      </c>
      <c r="C128" s="31" t="s">
        <v>265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4">
        <f t="shared" si="19"/>
        <v>0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ht="24.9" hidden="1" customHeight="1" x14ac:dyDescent="0.3">
      <c r="A129" s="16" t="s">
        <v>266</v>
      </c>
      <c r="B129" s="13" t="s">
        <v>267</v>
      </c>
      <c r="C129" s="31" t="s">
        <v>268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4">
        <f t="shared" si="19"/>
        <v>0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7" ht="24.9" hidden="1" customHeight="1" x14ac:dyDescent="0.3">
      <c r="A130" s="19" t="s">
        <v>269</v>
      </c>
      <c r="B130" s="20" t="s">
        <v>270</v>
      </c>
      <c r="C130" s="21" t="s">
        <v>271</v>
      </c>
      <c r="D130" s="22">
        <f>SUM(D125:D129)</f>
        <v>0</v>
      </c>
      <c r="E130" s="22">
        <f t="shared" ref="E130:M130" si="31">SUM(E125:E129)</f>
        <v>0</v>
      </c>
      <c r="F130" s="22">
        <f t="shared" si="31"/>
        <v>0</v>
      </c>
      <c r="G130" s="22">
        <f t="shared" si="31"/>
        <v>0</v>
      </c>
      <c r="H130" s="22">
        <f t="shared" si="31"/>
        <v>0</v>
      </c>
      <c r="I130" s="22">
        <f t="shared" si="31"/>
        <v>0</v>
      </c>
      <c r="J130" s="22">
        <f t="shared" si="31"/>
        <v>0</v>
      </c>
      <c r="K130" s="22">
        <f t="shared" si="31"/>
        <v>0</v>
      </c>
      <c r="L130" s="22">
        <f t="shared" si="31"/>
        <v>0</v>
      </c>
      <c r="M130" s="22">
        <f t="shared" si="31"/>
        <v>0</v>
      </c>
      <c r="N130" s="14">
        <f t="shared" si="19"/>
        <v>0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ht="24.9" hidden="1" customHeight="1" x14ac:dyDescent="0.3">
      <c r="A131" s="16" t="s">
        <v>272</v>
      </c>
      <c r="B131" s="13" t="s">
        <v>273</v>
      </c>
      <c r="C131" s="31" t="s">
        <v>274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4">
        <f t="shared" si="19"/>
        <v>0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ht="24.9" hidden="1" customHeight="1" x14ac:dyDescent="0.3">
      <c r="A132" s="16" t="s">
        <v>275</v>
      </c>
      <c r="B132" s="13" t="s">
        <v>276</v>
      </c>
      <c r="C132" s="31" t="s">
        <v>277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4">
        <f t="shared" si="19"/>
        <v>0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ht="24.9" customHeight="1" x14ac:dyDescent="0.3">
      <c r="A133" s="44" t="s">
        <v>278</v>
      </c>
      <c r="B133" s="59" t="s">
        <v>279</v>
      </c>
      <c r="C133" s="60" t="s">
        <v>280</v>
      </c>
      <c r="D133" s="47">
        <f>D124+D130+D131+D132</f>
        <v>0</v>
      </c>
      <c r="E133" s="47">
        <f t="shared" ref="E133:M133" si="32">E124+E130+E131+E132</f>
        <v>0</v>
      </c>
      <c r="F133" s="47">
        <f t="shared" si="32"/>
        <v>0</v>
      </c>
      <c r="G133" s="47">
        <f t="shared" si="32"/>
        <v>0</v>
      </c>
      <c r="H133" s="47">
        <f t="shared" si="32"/>
        <v>0</v>
      </c>
      <c r="I133" s="47">
        <f t="shared" si="32"/>
        <v>0</v>
      </c>
      <c r="J133" s="47">
        <f t="shared" si="32"/>
        <v>0</v>
      </c>
      <c r="K133" s="47">
        <f t="shared" si="32"/>
        <v>0</v>
      </c>
      <c r="L133" s="47">
        <f t="shared" si="32"/>
        <v>0</v>
      </c>
      <c r="M133" s="47">
        <f t="shared" si="32"/>
        <v>0</v>
      </c>
      <c r="N133" s="47">
        <f t="shared" si="19"/>
        <v>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ht="24.9" customHeight="1" x14ac:dyDescent="0.3">
      <c r="A134" s="48"/>
      <c r="B134" s="13"/>
      <c r="C134" s="6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:37" ht="24.9" customHeight="1" x14ac:dyDescent="0.3">
      <c r="A135" s="63" t="s">
        <v>281</v>
      </c>
      <c r="C135" s="64" t="s">
        <v>282</v>
      </c>
      <c r="D135" s="65">
        <f t="shared" ref="D135:N135" si="33">D21+D22+D47+D56+D73+D81+D86+D96+D133</f>
        <v>17299534.25</v>
      </c>
      <c r="E135" s="65">
        <f t="shared" si="33"/>
        <v>2630000</v>
      </c>
      <c r="F135" s="65">
        <f t="shared" si="33"/>
        <v>0</v>
      </c>
      <c r="G135" s="65">
        <f t="shared" si="33"/>
        <v>0</v>
      </c>
      <c r="H135" s="65">
        <f t="shared" si="33"/>
        <v>0</v>
      </c>
      <c r="I135" s="65">
        <f t="shared" si="33"/>
        <v>0</v>
      </c>
      <c r="J135" s="65">
        <f t="shared" si="33"/>
        <v>0</v>
      </c>
      <c r="K135" s="65">
        <f t="shared" si="33"/>
        <v>0</v>
      </c>
      <c r="L135" s="65">
        <f t="shared" si="33"/>
        <v>0</v>
      </c>
      <c r="M135" s="65">
        <f t="shared" si="33"/>
        <v>0</v>
      </c>
      <c r="N135" s="65">
        <f t="shared" si="33"/>
        <v>19929534.25</v>
      </c>
      <c r="O135" s="6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:37" ht="24.9" customHeight="1" x14ac:dyDescent="0.3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ht="24.9" customHeight="1" x14ac:dyDescent="0.3">
      <c r="C137" s="66" t="s">
        <v>283</v>
      </c>
      <c r="D137" s="67">
        <f>D135-D117</f>
        <v>17299534.25</v>
      </c>
      <c r="E137" s="67">
        <f t="shared" ref="E137:N137" si="34">E135-E117</f>
        <v>2630000</v>
      </c>
      <c r="F137" s="67">
        <f t="shared" si="34"/>
        <v>0</v>
      </c>
      <c r="G137" s="67">
        <f t="shared" si="34"/>
        <v>0</v>
      </c>
      <c r="H137" s="67">
        <f t="shared" si="34"/>
        <v>0</v>
      </c>
      <c r="I137" s="67">
        <f t="shared" si="34"/>
        <v>0</v>
      </c>
      <c r="J137" s="67">
        <f t="shared" si="34"/>
        <v>0</v>
      </c>
      <c r="K137" s="67">
        <f t="shared" si="34"/>
        <v>0</v>
      </c>
      <c r="L137" s="67">
        <f t="shared" si="34"/>
        <v>0</v>
      </c>
      <c r="M137" s="67">
        <f t="shared" si="34"/>
        <v>0</v>
      </c>
      <c r="N137" s="67">
        <f t="shared" si="34"/>
        <v>19929534.25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24.9" customHeight="1" x14ac:dyDescent="0.3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24.9" customHeight="1" x14ac:dyDescent="0.3">
      <c r="A139" s="7" t="s">
        <v>284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24.9" hidden="1" customHeight="1" x14ac:dyDescent="0.3">
      <c r="A140" s="68" t="s">
        <v>285</v>
      </c>
      <c r="B140" s="13" t="s">
        <v>3</v>
      </c>
      <c r="C140" s="31" t="s">
        <v>286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4">
        <f t="shared" ref="N140:N203" si="35">SUM(D140:M140)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24.9" hidden="1" customHeight="1" x14ac:dyDescent="0.3">
      <c r="A141" s="68" t="s">
        <v>287</v>
      </c>
      <c r="B141" s="13" t="s">
        <v>6</v>
      </c>
      <c r="C141" s="31" t="s">
        <v>288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4">
        <f t="shared" si="35"/>
        <v>0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24.9" hidden="1" customHeight="1" x14ac:dyDescent="0.3">
      <c r="A142" s="36" t="s">
        <v>289</v>
      </c>
      <c r="B142" s="13" t="s">
        <v>9</v>
      </c>
      <c r="C142" s="31" t="s">
        <v>290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4">
        <f t="shared" si="35"/>
        <v>0</v>
      </c>
      <c r="O142" s="4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24.9" hidden="1" customHeight="1" x14ac:dyDescent="0.3">
      <c r="A143" s="36" t="s">
        <v>291</v>
      </c>
      <c r="B143" s="13" t="s">
        <v>12</v>
      </c>
      <c r="C143" s="31" t="s">
        <v>292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4">
        <f t="shared" si="35"/>
        <v>0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ht="24.9" hidden="1" customHeight="1" x14ac:dyDescent="0.3">
      <c r="A144" s="69" t="s">
        <v>293</v>
      </c>
      <c r="B144" s="38" t="s">
        <v>15</v>
      </c>
      <c r="C144" s="39" t="s">
        <v>294</v>
      </c>
      <c r="D144" s="40">
        <f>SUM(D142:D143)</f>
        <v>0</v>
      </c>
      <c r="E144" s="40">
        <f t="shared" ref="E144:M144" si="36">SUM(E142:E143)</f>
        <v>0</v>
      </c>
      <c r="F144" s="40">
        <f t="shared" si="36"/>
        <v>0</v>
      </c>
      <c r="G144" s="40">
        <f t="shared" si="36"/>
        <v>0</v>
      </c>
      <c r="H144" s="40">
        <f t="shared" si="36"/>
        <v>0</v>
      </c>
      <c r="I144" s="40">
        <f t="shared" si="36"/>
        <v>0</v>
      </c>
      <c r="J144" s="40">
        <f t="shared" si="36"/>
        <v>0</v>
      </c>
      <c r="K144" s="40">
        <f t="shared" si="36"/>
        <v>0</v>
      </c>
      <c r="L144" s="40">
        <f t="shared" si="36"/>
        <v>0</v>
      </c>
      <c r="M144" s="40">
        <f t="shared" si="36"/>
        <v>0</v>
      </c>
      <c r="N144" s="14">
        <f t="shared" si="35"/>
        <v>0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ht="24.9" hidden="1" customHeight="1" x14ac:dyDescent="0.3">
      <c r="A145" s="68" t="s">
        <v>295</v>
      </c>
      <c r="B145" s="13" t="s">
        <v>18</v>
      </c>
      <c r="C145" s="31" t="s">
        <v>296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4">
        <f t="shared" si="35"/>
        <v>0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ht="24.9" hidden="1" customHeight="1" x14ac:dyDescent="0.3">
      <c r="A146" s="68" t="s">
        <v>297</v>
      </c>
      <c r="B146" s="13" t="s">
        <v>21</v>
      </c>
      <c r="C146" s="31" t="s">
        <v>298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4">
        <f t="shared" si="35"/>
        <v>0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ht="24.9" hidden="1" customHeight="1" x14ac:dyDescent="0.3">
      <c r="A147" s="68" t="s">
        <v>299</v>
      </c>
      <c r="B147" s="13" t="s">
        <v>24</v>
      </c>
      <c r="C147" s="31" t="s">
        <v>300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4">
        <f t="shared" si="35"/>
        <v>0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ht="24.9" hidden="1" customHeight="1" x14ac:dyDescent="0.3">
      <c r="A148" s="70" t="s">
        <v>301</v>
      </c>
      <c r="B148" s="20" t="s">
        <v>27</v>
      </c>
      <c r="C148" s="21" t="s">
        <v>302</v>
      </c>
      <c r="D148" s="22">
        <f>D140+D141+D144+D145+D146+D147</f>
        <v>0</v>
      </c>
      <c r="E148" s="22">
        <f t="shared" ref="E148:M148" si="37">E140+E141+E144+E145+E146+E147</f>
        <v>0</v>
      </c>
      <c r="F148" s="22">
        <f t="shared" si="37"/>
        <v>0</v>
      </c>
      <c r="G148" s="22">
        <f t="shared" si="37"/>
        <v>0</v>
      </c>
      <c r="H148" s="22">
        <f t="shared" si="37"/>
        <v>0</v>
      </c>
      <c r="I148" s="22">
        <f t="shared" si="37"/>
        <v>0</v>
      </c>
      <c r="J148" s="22">
        <f t="shared" si="37"/>
        <v>0</v>
      </c>
      <c r="K148" s="22">
        <f t="shared" si="37"/>
        <v>0</v>
      </c>
      <c r="L148" s="22">
        <f t="shared" si="37"/>
        <v>0</v>
      </c>
      <c r="M148" s="22">
        <f t="shared" si="37"/>
        <v>0</v>
      </c>
      <c r="N148" s="14">
        <f t="shared" si="35"/>
        <v>0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ht="24.9" hidden="1" customHeight="1" x14ac:dyDescent="0.3">
      <c r="A149" s="68" t="s">
        <v>303</v>
      </c>
      <c r="B149" s="13" t="s">
        <v>219</v>
      </c>
      <c r="C149" s="31" t="s">
        <v>304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4">
        <f t="shared" si="35"/>
        <v>0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:37" ht="24.9" hidden="1" customHeight="1" x14ac:dyDescent="0.3">
      <c r="A150" s="68" t="s">
        <v>305</v>
      </c>
      <c r="B150" s="13" t="s">
        <v>222</v>
      </c>
      <c r="C150" s="31" t="s">
        <v>306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4">
        <f t="shared" si="35"/>
        <v>0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:37" ht="24.9" hidden="1" customHeight="1" x14ac:dyDescent="0.3">
      <c r="A151" s="68" t="s">
        <v>307</v>
      </c>
      <c r="B151" s="13" t="s">
        <v>225</v>
      </c>
      <c r="C151" s="31" t="s">
        <v>308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4">
        <f t="shared" si="35"/>
        <v>0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ht="24.9" hidden="1" customHeight="1" x14ac:dyDescent="0.3">
      <c r="A152" s="68" t="s">
        <v>309</v>
      </c>
      <c r="B152" s="13" t="s">
        <v>228</v>
      </c>
      <c r="C152" s="31" t="s">
        <v>310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4">
        <f t="shared" si="35"/>
        <v>0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ht="24.9" hidden="1" customHeight="1" x14ac:dyDescent="0.3">
      <c r="A153" s="68" t="s">
        <v>311</v>
      </c>
      <c r="B153" s="13" t="s">
        <v>231</v>
      </c>
      <c r="C153" s="31" t="s">
        <v>312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4">
        <f t="shared" si="35"/>
        <v>0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ht="24.9" customHeight="1" x14ac:dyDescent="0.3">
      <c r="A154" s="23" t="s">
        <v>313</v>
      </c>
      <c r="B154" s="24" t="s">
        <v>234</v>
      </c>
      <c r="C154" s="25" t="s">
        <v>314</v>
      </c>
      <c r="D154" s="26">
        <f>SUM(D148:D153)</f>
        <v>0</v>
      </c>
      <c r="E154" s="26">
        <f t="shared" ref="E154:M154" si="38">SUM(E148:E153)</f>
        <v>0</v>
      </c>
      <c r="F154" s="26">
        <f t="shared" si="38"/>
        <v>0</v>
      </c>
      <c r="G154" s="26">
        <f t="shared" si="38"/>
        <v>0</v>
      </c>
      <c r="H154" s="26">
        <f t="shared" si="38"/>
        <v>0</v>
      </c>
      <c r="I154" s="26">
        <f t="shared" si="38"/>
        <v>0</v>
      </c>
      <c r="J154" s="26">
        <f t="shared" si="38"/>
        <v>0</v>
      </c>
      <c r="K154" s="26">
        <f t="shared" si="38"/>
        <v>0</v>
      </c>
      <c r="L154" s="26">
        <f t="shared" si="38"/>
        <v>0</v>
      </c>
      <c r="M154" s="26">
        <f t="shared" si="38"/>
        <v>0</v>
      </c>
      <c r="N154" s="26">
        <f t="shared" si="35"/>
        <v>0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1:37" ht="24.9" hidden="1" customHeight="1" x14ac:dyDescent="0.3">
      <c r="A155" s="68" t="s">
        <v>315</v>
      </c>
      <c r="B155" s="13" t="s">
        <v>237</v>
      </c>
      <c r="C155" s="31" t="s">
        <v>316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4">
        <f t="shared" si="35"/>
        <v>0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ht="24.9" hidden="1" customHeight="1" x14ac:dyDescent="0.3">
      <c r="A156" s="68" t="s">
        <v>317</v>
      </c>
      <c r="B156" s="13" t="s">
        <v>240</v>
      </c>
      <c r="C156" s="31" t="s">
        <v>318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4">
        <f t="shared" si="35"/>
        <v>0</v>
      </c>
      <c r="O156" s="6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ht="24.9" hidden="1" customHeight="1" x14ac:dyDescent="0.3">
      <c r="A157" s="68" t="s">
        <v>319</v>
      </c>
      <c r="B157" s="13" t="s">
        <v>243</v>
      </c>
      <c r="C157" s="31" t="s">
        <v>320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4">
        <f t="shared" si="35"/>
        <v>0</v>
      </c>
      <c r="O157" s="4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ht="24.9" hidden="1" customHeight="1" x14ac:dyDescent="0.3">
      <c r="A158" s="68" t="s">
        <v>321</v>
      </c>
      <c r="B158" s="13" t="s">
        <v>246</v>
      </c>
      <c r="C158" s="31" t="s">
        <v>322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4">
        <f t="shared" si="35"/>
        <v>0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1:37" ht="24.9" hidden="1" customHeight="1" x14ac:dyDescent="0.3">
      <c r="A159" s="68" t="s">
        <v>323</v>
      </c>
      <c r="B159" s="13" t="s">
        <v>249</v>
      </c>
      <c r="C159" s="31" t="s">
        <v>324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4">
        <f t="shared" si="35"/>
        <v>0</v>
      </c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1:37" ht="24.9" customHeight="1" x14ac:dyDescent="0.3">
      <c r="A160" s="23" t="s">
        <v>325</v>
      </c>
      <c r="B160" s="24" t="s">
        <v>252</v>
      </c>
      <c r="C160" s="25" t="s">
        <v>326</v>
      </c>
      <c r="D160" s="26">
        <f>SUM(D155:D159)</f>
        <v>0</v>
      </c>
      <c r="E160" s="26">
        <f t="shared" ref="E160:M160" si="39">SUM(E155:E159)</f>
        <v>0</v>
      </c>
      <c r="F160" s="26">
        <f t="shared" si="39"/>
        <v>0</v>
      </c>
      <c r="G160" s="26">
        <f t="shared" si="39"/>
        <v>0</v>
      </c>
      <c r="H160" s="26">
        <f t="shared" si="39"/>
        <v>0</v>
      </c>
      <c r="I160" s="26">
        <f t="shared" si="39"/>
        <v>0</v>
      </c>
      <c r="J160" s="26">
        <f t="shared" si="39"/>
        <v>0</v>
      </c>
      <c r="K160" s="26">
        <f t="shared" si="39"/>
        <v>0</v>
      </c>
      <c r="L160" s="26">
        <f t="shared" si="39"/>
        <v>0</v>
      </c>
      <c r="M160" s="26">
        <f t="shared" si="39"/>
        <v>0</v>
      </c>
      <c r="N160" s="26">
        <f t="shared" si="35"/>
        <v>0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ht="24.9" hidden="1" customHeight="1" x14ac:dyDescent="0.3">
      <c r="A161" s="68" t="s">
        <v>327</v>
      </c>
      <c r="B161" s="13" t="s">
        <v>255</v>
      </c>
      <c r="C161" s="31" t="s">
        <v>328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4">
        <f t="shared" si="35"/>
        <v>0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ht="24.9" hidden="1" customHeight="1" x14ac:dyDescent="0.3">
      <c r="A162" s="68" t="s">
        <v>329</v>
      </c>
      <c r="B162" s="13" t="s">
        <v>258</v>
      </c>
      <c r="C162" s="31" t="s">
        <v>330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4">
        <f t="shared" si="35"/>
        <v>0</v>
      </c>
      <c r="O162" s="6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ht="24.9" hidden="1" customHeight="1" x14ac:dyDescent="0.3">
      <c r="A163" s="70" t="s">
        <v>331</v>
      </c>
      <c r="B163" s="20" t="s">
        <v>261</v>
      </c>
      <c r="C163" s="21" t="s">
        <v>332</v>
      </c>
      <c r="D163" s="22">
        <f>SUM(D161:D162)</f>
        <v>0</v>
      </c>
      <c r="E163" s="22">
        <f t="shared" ref="E163:M163" si="40">SUM(E161:E162)</f>
        <v>0</v>
      </c>
      <c r="F163" s="22">
        <f t="shared" si="40"/>
        <v>0</v>
      </c>
      <c r="G163" s="22">
        <f t="shared" si="40"/>
        <v>0</v>
      </c>
      <c r="H163" s="22">
        <f t="shared" si="40"/>
        <v>0</v>
      </c>
      <c r="I163" s="22">
        <f t="shared" si="40"/>
        <v>0</v>
      </c>
      <c r="J163" s="22">
        <f t="shared" si="40"/>
        <v>0</v>
      </c>
      <c r="K163" s="22">
        <f t="shared" si="40"/>
        <v>0</v>
      </c>
      <c r="L163" s="22">
        <f t="shared" si="40"/>
        <v>0</v>
      </c>
      <c r="M163" s="22">
        <f t="shared" si="40"/>
        <v>0</v>
      </c>
      <c r="N163" s="14">
        <f t="shared" si="35"/>
        <v>0</v>
      </c>
      <c r="O163" s="4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ht="24.9" hidden="1" customHeight="1" x14ac:dyDescent="0.3">
      <c r="A164" s="68" t="s">
        <v>333</v>
      </c>
      <c r="B164" s="13" t="s">
        <v>264</v>
      </c>
      <c r="C164" s="31" t="s">
        <v>334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4">
        <f t="shared" si="35"/>
        <v>0</v>
      </c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1:37" ht="24.9" hidden="1" customHeight="1" x14ac:dyDescent="0.3">
      <c r="A165" s="68" t="s">
        <v>335</v>
      </c>
      <c r="B165" s="13" t="s">
        <v>267</v>
      </c>
      <c r="C165" s="31" t="s">
        <v>336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4">
        <f t="shared" si="35"/>
        <v>0</v>
      </c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1:37" ht="24.9" hidden="1" customHeight="1" x14ac:dyDescent="0.3">
      <c r="A166" s="68" t="s">
        <v>337</v>
      </c>
      <c r="B166" s="13" t="s">
        <v>270</v>
      </c>
      <c r="C166" s="31" t="s">
        <v>338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4">
        <f t="shared" si="35"/>
        <v>0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1:37" ht="24.9" hidden="1" customHeight="1" x14ac:dyDescent="0.3">
      <c r="A167" s="68" t="s">
        <v>339</v>
      </c>
      <c r="B167" s="13" t="s">
        <v>273</v>
      </c>
      <c r="C167" s="16" t="s">
        <v>340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4">
        <f t="shared" si="35"/>
        <v>0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1:37" ht="24.9" hidden="1" customHeight="1" x14ac:dyDescent="0.3">
      <c r="A168" s="68" t="s">
        <v>341</v>
      </c>
      <c r="B168" s="13" t="s">
        <v>276</v>
      </c>
      <c r="C168" s="16" t="s">
        <v>342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4">
        <f t="shared" si="35"/>
        <v>0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</row>
    <row r="169" spans="1:37" ht="24.9" hidden="1" customHeight="1" x14ac:dyDescent="0.3">
      <c r="A169" s="68" t="s">
        <v>343</v>
      </c>
      <c r="B169" s="13" t="s">
        <v>279</v>
      </c>
      <c r="C169" s="31" t="s">
        <v>344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4">
        <f t="shared" si="35"/>
        <v>0</v>
      </c>
      <c r="O169" s="15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</row>
    <row r="170" spans="1:37" ht="24.9" hidden="1" customHeight="1" x14ac:dyDescent="0.3">
      <c r="A170" s="68" t="s">
        <v>345</v>
      </c>
      <c r="B170" s="13" t="s">
        <v>346</v>
      </c>
      <c r="C170" s="31" t="s">
        <v>347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4">
        <f t="shared" si="35"/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24.9" hidden="1" customHeight="1" x14ac:dyDescent="0.3">
      <c r="A171" s="68" t="s">
        <v>348</v>
      </c>
      <c r="B171" s="13" t="s">
        <v>349</v>
      </c>
      <c r="C171" s="31" t="s">
        <v>350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4">
        <f t="shared" si="35"/>
        <v>0</v>
      </c>
      <c r="O171" s="41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24.9" hidden="1" customHeight="1" x14ac:dyDescent="0.3">
      <c r="A172" s="70" t="s">
        <v>351</v>
      </c>
      <c r="B172" s="20" t="s">
        <v>352</v>
      </c>
      <c r="C172" s="21" t="s">
        <v>353</v>
      </c>
      <c r="D172" s="22">
        <f>SUM(D167:D171)</f>
        <v>0</v>
      </c>
      <c r="E172" s="22">
        <f t="shared" ref="E172:M172" si="41">SUM(E167:E171)</f>
        <v>0</v>
      </c>
      <c r="F172" s="22">
        <f t="shared" si="41"/>
        <v>0</v>
      </c>
      <c r="G172" s="22">
        <f t="shared" si="41"/>
        <v>0</v>
      </c>
      <c r="H172" s="22">
        <f t="shared" si="41"/>
        <v>0</v>
      </c>
      <c r="I172" s="22">
        <f t="shared" si="41"/>
        <v>0</v>
      </c>
      <c r="J172" s="22">
        <f t="shared" si="41"/>
        <v>0</v>
      </c>
      <c r="K172" s="22">
        <f t="shared" si="41"/>
        <v>0</v>
      </c>
      <c r="L172" s="22">
        <f t="shared" si="41"/>
        <v>0</v>
      </c>
      <c r="M172" s="22">
        <f t="shared" si="41"/>
        <v>0</v>
      </c>
      <c r="N172" s="14">
        <f t="shared" si="35"/>
        <v>0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</row>
    <row r="173" spans="1:37" ht="24.9" hidden="1" customHeight="1" x14ac:dyDescent="0.3">
      <c r="A173" s="68" t="s">
        <v>354</v>
      </c>
      <c r="B173" s="13" t="s">
        <v>355</v>
      </c>
      <c r="C173" s="31" t="s">
        <v>356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4">
        <f t="shared" si="35"/>
        <v>0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</row>
    <row r="174" spans="1:37" ht="24.9" customHeight="1" x14ac:dyDescent="0.3">
      <c r="A174" s="23" t="s">
        <v>357</v>
      </c>
      <c r="B174" s="24" t="s">
        <v>358</v>
      </c>
      <c r="C174" s="25" t="s">
        <v>359</v>
      </c>
      <c r="D174" s="26">
        <f>D163+D164+D165+D166+D172+D173</f>
        <v>0</v>
      </c>
      <c r="E174" s="26">
        <f t="shared" ref="E174:M174" si="42">E163+E164+E165+E166+E172+E173</f>
        <v>0</v>
      </c>
      <c r="F174" s="26">
        <f t="shared" si="42"/>
        <v>0</v>
      </c>
      <c r="G174" s="26">
        <f t="shared" si="42"/>
        <v>0</v>
      </c>
      <c r="H174" s="26">
        <f t="shared" si="42"/>
        <v>0</v>
      </c>
      <c r="I174" s="26">
        <f t="shared" si="42"/>
        <v>0</v>
      </c>
      <c r="J174" s="26">
        <f t="shared" si="42"/>
        <v>0</v>
      </c>
      <c r="K174" s="26">
        <f t="shared" si="42"/>
        <v>0</v>
      </c>
      <c r="L174" s="26">
        <f t="shared" si="42"/>
        <v>0</v>
      </c>
      <c r="M174" s="26">
        <f t="shared" si="42"/>
        <v>0</v>
      </c>
      <c r="N174" s="26">
        <f t="shared" si="35"/>
        <v>0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</row>
    <row r="175" spans="1:37" ht="24.9" customHeight="1" x14ac:dyDescent="0.3">
      <c r="A175" s="68" t="s">
        <v>360</v>
      </c>
      <c r="B175" s="13" t="s">
        <v>361</v>
      </c>
      <c r="C175" s="31" t="s">
        <v>362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4">
        <f t="shared" si="35"/>
        <v>0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</row>
    <row r="176" spans="1:37" ht="24.9" customHeight="1" x14ac:dyDescent="0.3">
      <c r="A176" s="68" t="s">
        <v>363</v>
      </c>
      <c r="B176" s="13" t="s">
        <v>364</v>
      </c>
      <c r="C176" s="31" t="s">
        <v>365</v>
      </c>
      <c r="D176" s="10">
        <v>1500000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4">
        <f t="shared" si="35"/>
        <v>1500000</v>
      </c>
      <c r="O176" s="6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37" ht="24.9" customHeight="1" x14ac:dyDescent="0.3">
      <c r="A177" s="68" t="s">
        <v>366</v>
      </c>
      <c r="B177" s="13" t="s">
        <v>367</v>
      </c>
      <c r="C177" s="31" t="s">
        <v>368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4">
        <f t="shared" si="35"/>
        <v>0</v>
      </c>
      <c r="O177" s="4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ht="24.9" customHeight="1" x14ac:dyDescent="0.3">
      <c r="A178" s="68" t="s">
        <v>369</v>
      </c>
      <c r="B178" s="13" t="s">
        <v>370</v>
      </c>
      <c r="C178" s="31" t="s">
        <v>371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4">
        <f t="shared" si="35"/>
        <v>0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</row>
    <row r="179" spans="1:37" ht="24.9" customHeight="1" x14ac:dyDescent="0.3">
      <c r="A179" s="68" t="s">
        <v>372</v>
      </c>
      <c r="B179" s="13" t="s">
        <v>373</v>
      </c>
      <c r="C179" s="31" t="s">
        <v>374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4">
        <f t="shared" si="35"/>
        <v>0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</row>
    <row r="180" spans="1:37" ht="24.9" customHeight="1" x14ac:dyDescent="0.3">
      <c r="A180" s="68" t="s">
        <v>375</v>
      </c>
      <c r="B180" s="13" t="s">
        <v>376</v>
      </c>
      <c r="C180" s="31" t="s">
        <v>377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4">
        <f t="shared" si="35"/>
        <v>0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</row>
    <row r="181" spans="1:37" ht="24.9" customHeight="1" x14ac:dyDescent="0.3">
      <c r="A181" s="68" t="s">
        <v>378</v>
      </c>
      <c r="B181" s="13" t="s">
        <v>379</v>
      </c>
      <c r="C181" s="31" t="s">
        <v>380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4">
        <f t="shared" si="35"/>
        <v>0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</row>
    <row r="182" spans="1:37" ht="24.9" hidden="1" customHeight="1" x14ac:dyDescent="0.3">
      <c r="A182" s="68" t="s">
        <v>381</v>
      </c>
      <c r="B182" s="13" t="s">
        <v>382</v>
      </c>
      <c r="C182" s="31" t="s">
        <v>383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4">
        <f t="shared" si="35"/>
        <v>0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</row>
    <row r="183" spans="1:37" ht="24.9" hidden="1" customHeight="1" x14ac:dyDescent="0.3">
      <c r="A183" s="68" t="s">
        <v>384</v>
      </c>
      <c r="B183" s="13" t="s">
        <v>385</v>
      </c>
      <c r="C183" s="31" t="s">
        <v>386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4">
        <f t="shared" si="35"/>
        <v>0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</row>
    <row r="184" spans="1:37" ht="24.9" hidden="1" customHeight="1" x14ac:dyDescent="0.3">
      <c r="A184" s="70" t="s">
        <v>387</v>
      </c>
      <c r="B184" s="20" t="s">
        <v>388</v>
      </c>
      <c r="C184" s="21" t="s">
        <v>389</v>
      </c>
      <c r="D184" s="22">
        <f>D182+D183</f>
        <v>0</v>
      </c>
      <c r="E184" s="22">
        <f t="shared" ref="E184:M184" si="43">E182+E183</f>
        <v>0</v>
      </c>
      <c r="F184" s="22">
        <f t="shared" si="43"/>
        <v>0</v>
      </c>
      <c r="G184" s="22">
        <f t="shared" si="43"/>
        <v>0</v>
      </c>
      <c r="H184" s="22">
        <f t="shared" si="43"/>
        <v>0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0</v>
      </c>
      <c r="M184" s="22">
        <f t="shared" si="43"/>
        <v>0</v>
      </c>
      <c r="N184" s="14">
        <f t="shared" si="35"/>
        <v>0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</row>
    <row r="185" spans="1:37" ht="24.9" hidden="1" customHeight="1" x14ac:dyDescent="0.3">
      <c r="A185" s="68" t="s">
        <v>390</v>
      </c>
      <c r="B185" s="13" t="s">
        <v>391</v>
      </c>
      <c r="C185" s="31" t="s">
        <v>392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4">
        <f t="shared" si="35"/>
        <v>0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</row>
    <row r="186" spans="1:37" ht="24.9" hidden="1" customHeight="1" x14ac:dyDescent="0.3">
      <c r="A186" s="68" t="s">
        <v>393</v>
      </c>
      <c r="B186" s="13" t="s">
        <v>394</v>
      </c>
      <c r="C186" s="31" t="s">
        <v>395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4">
        <f t="shared" si="35"/>
        <v>0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</row>
    <row r="187" spans="1:37" ht="24.9" hidden="1" customHeight="1" x14ac:dyDescent="0.3">
      <c r="A187" s="21" t="s">
        <v>396</v>
      </c>
      <c r="B187" s="20" t="s">
        <v>397</v>
      </c>
      <c r="C187" s="21" t="s">
        <v>398</v>
      </c>
      <c r="D187" s="22">
        <f>SUM(D185:D186)</f>
        <v>0</v>
      </c>
      <c r="E187" s="22">
        <f t="shared" ref="E187:M187" si="44">SUM(E185:E186)</f>
        <v>0</v>
      </c>
      <c r="F187" s="22">
        <f t="shared" si="44"/>
        <v>0</v>
      </c>
      <c r="G187" s="22">
        <f t="shared" si="44"/>
        <v>0</v>
      </c>
      <c r="H187" s="22">
        <f t="shared" si="44"/>
        <v>0</v>
      </c>
      <c r="I187" s="22">
        <f t="shared" si="44"/>
        <v>0</v>
      </c>
      <c r="J187" s="22">
        <f t="shared" si="44"/>
        <v>0</v>
      </c>
      <c r="K187" s="22">
        <f t="shared" si="44"/>
        <v>0</v>
      </c>
      <c r="L187" s="22">
        <f t="shared" si="44"/>
        <v>0</v>
      </c>
      <c r="M187" s="22">
        <f t="shared" si="44"/>
        <v>0</v>
      </c>
      <c r="N187" s="14">
        <f t="shared" si="35"/>
        <v>0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</row>
    <row r="188" spans="1:37" ht="24.9" hidden="1" customHeight="1" x14ac:dyDescent="0.3">
      <c r="A188" s="68" t="s">
        <v>399</v>
      </c>
      <c r="B188" s="13" t="s">
        <v>400</v>
      </c>
      <c r="C188" s="31" t="s">
        <v>401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4">
        <f t="shared" si="35"/>
        <v>0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</row>
    <row r="189" spans="1:37" ht="24.9" hidden="1" customHeight="1" x14ac:dyDescent="0.3">
      <c r="A189" s="68" t="s">
        <v>402</v>
      </c>
      <c r="B189" s="13" t="s">
        <v>403</v>
      </c>
      <c r="C189" s="31" t="s">
        <v>404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4">
        <f t="shared" si="35"/>
        <v>0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</row>
    <row r="190" spans="1:37" ht="24.9" customHeight="1" x14ac:dyDescent="0.3">
      <c r="A190" s="23" t="s">
        <v>405</v>
      </c>
      <c r="B190" s="24" t="s">
        <v>406</v>
      </c>
      <c r="C190" s="25" t="s">
        <v>407</v>
      </c>
      <c r="D190" s="26">
        <f>D175+D176+D177+D178+D179+D180+D181+D184+D187+D188+D189</f>
        <v>1500000</v>
      </c>
      <c r="E190" s="26">
        <f t="shared" ref="E190:M190" si="45">E175+E176+E177+E178+E179+E180+E181+E184+E187+E188+E189</f>
        <v>0</v>
      </c>
      <c r="F190" s="26">
        <f t="shared" si="45"/>
        <v>0</v>
      </c>
      <c r="G190" s="26">
        <f t="shared" si="45"/>
        <v>0</v>
      </c>
      <c r="H190" s="26">
        <f t="shared" si="45"/>
        <v>0</v>
      </c>
      <c r="I190" s="26">
        <f t="shared" si="45"/>
        <v>0</v>
      </c>
      <c r="J190" s="26">
        <f t="shared" si="45"/>
        <v>0</v>
      </c>
      <c r="K190" s="26">
        <f t="shared" si="45"/>
        <v>0</v>
      </c>
      <c r="L190" s="26">
        <f t="shared" si="45"/>
        <v>0</v>
      </c>
      <c r="M190" s="26">
        <f t="shared" si="45"/>
        <v>0</v>
      </c>
      <c r="N190" s="26">
        <f t="shared" si="35"/>
        <v>1500000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</row>
    <row r="191" spans="1:37" ht="24.9" hidden="1" customHeight="1" x14ac:dyDescent="0.3">
      <c r="A191" s="68" t="s">
        <v>408</v>
      </c>
      <c r="B191" s="13" t="s">
        <v>409</v>
      </c>
      <c r="C191" s="31" t="s">
        <v>410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4">
        <f t="shared" si="35"/>
        <v>0</v>
      </c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</row>
    <row r="192" spans="1:37" ht="24.9" hidden="1" customHeight="1" x14ac:dyDescent="0.3">
      <c r="A192" s="68" t="s">
        <v>411</v>
      </c>
      <c r="B192" s="13" t="s">
        <v>412</v>
      </c>
      <c r="C192" s="31" t="s">
        <v>413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4">
        <f t="shared" si="35"/>
        <v>0</v>
      </c>
      <c r="O192" s="6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</row>
    <row r="193" spans="1:37" ht="24.9" hidden="1" customHeight="1" x14ac:dyDescent="0.3">
      <c r="A193" s="68" t="s">
        <v>414</v>
      </c>
      <c r="B193" s="13" t="s">
        <v>415</v>
      </c>
      <c r="C193" s="31" t="s">
        <v>416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4">
        <f t="shared" si="35"/>
        <v>0</v>
      </c>
      <c r="O193" s="4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 ht="24.9" hidden="1" customHeight="1" x14ac:dyDescent="0.3">
      <c r="A194" s="68" t="s">
        <v>417</v>
      </c>
      <c r="B194" s="13" t="s">
        <v>418</v>
      </c>
      <c r="C194" s="31" t="s">
        <v>419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4">
        <f t="shared" si="35"/>
        <v>0</v>
      </c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</row>
    <row r="195" spans="1:37" ht="24.9" hidden="1" customHeight="1" x14ac:dyDescent="0.3">
      <c r="A195" s="68" t="s">
        <v>420</v>
      </c>
      <c r="B195" s="13" t="s">
        <v>421</v>
      </c>
      <c r="C195" s="31" t="s">
        <v>422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4">
        <f t="shared" si="35"/>
        <v>0</v>
      </c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</row>
    <row r="196" spans="1:37" ht="24.9" customHeight="1" x14ac:dyDescent="0.3">
      <c r="A196" s="23" t="s">
        <v>423</v>
      </c>
      <c r="B196" s="24" t="s">
        <v>424</v>
      </c>
      <c r="C196" s="25" t="s">
        <v>425</v>
      </c>
      <c r="D196" s="26">
        <f>SUM(D191:D195)</f>
        <v>0</v>
      </c>
      <c r="E196" s="26">
        <f t="shared" ref="E196:M196" si="46">SUM(E191:E195)</f>
        <v>0</v>
      </c>
      <c r="F196" s="26">
        <f t="shared" si="46"/>
        <v>0</v>
      </c>
      <c r="G196" s="26">
        <f t="shared" si="46"/>
        <v>0</v>
      </c>
      <c r="H196" s="26">
        <f t="shared" si="46"/>
        <v>0</v>
      </c>
      <c r="I196" s="26">
        <f t="shared" si="46"/>
        <v>0</v>
      </c>
      <c r="J196" s="26">
        <f t="shared" si="46"/>
        <v>0</v>
      </c>
      <c r="K196" s="26">
        <f t="shared" si="46"/>
        <v>0</v>
      </c>
      <c r="L196" s="26">
        <f t="shared" si="46"/>
        <v>0</v>
      </c>
      <c r="M196" s="26">
        <f t="shared" si="46"/>
        <v>0</v>
      </c>
      <c r="N196" s="26">
        <f t="shared" si="35"/>
        <v>0</v>
      </c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</row>
    <row r="197" spans="1:37" ht="24.9" hidden="1" customHeight="1" x14ac:dyDescent="0.3">
      <c r="A197" s="12" t="s">
        <v>426</v>
      </c>
      <c r="B197" s="13" t="s">
        <v>427</v>
      </c>
      <c r="C197" s="31" t="s">
        <v>428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4">
        <f t="shared" si="35"/>
        <v>0</v>
      </c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</row>
    <row r="198" spans="1:37" ht="24.9" hidden="1" customHeight="1" x14ac:dyDescent="0.3">
      <c r="A198" s="12" t="s">
        <v>429</v>
      </c>
      <c r="B198" s="13" t="s">
        <v>430</v>
      </c>
      <c r="C198" s="31" t="s">
        <v>431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4">
        <f t="shared" si="35"/>
        <v>0</v>
      </c>
      <c r="O198" s="6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</row>
    <row r="199" spans="1:37" ht="24.9" hidden="1" customHeight="1" x14ac:dyDescent="0.3">
      <c r="A199" s="12" t="s">
        <v>432</v>
      </c>
      <c r="B199" s="13" t="s">
        <v>433</v>
      </c>
      <c r="C199" s="31" t="s">
        <v>434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4">
        <f t="shared" si="35"/>
        <v>0</v>
      </c>
      <c r="O199" s="4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 ht="24.9" hidden="1" customHeight="1" x14ac:dyDescent="0.3">
      <c r="A200" s="12" t="s">
        <v>435</v>
      </c>
      <c r="B200" s="13" t="s">
        <v>436</v>
      </c>
      <c r="C200" s="31" t="s">
        <v>437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4">
        <f t="shared" si="35"/>
        <v>0</v>
      </c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</row>
    <row r="201" spans="1:37" ht="24.9" hidden="1" customHeight="1" x14ac:dyDescent="0.3">
      <c r="A201" s="12" t="s">
        <v>438</v>
      </c>
      <c r="B201" s="13" t="s">
        <v>439</v>
      </c>
      <c r="C201" s="31" t="s">
        <v>440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4">
        <f t="shared" si="35"/>
        <v>0</v>
      </c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</row>
    <row r="202" spans="1:37" ht="24.9" customHeight="1" x14ac:dyDescent="0.3">
      <c r="A202" s="23" t="s">
        <v>441</v>
      </c>
      <c r="B202" s="24" t="s">
        <v>442</v>
      </c>
      <c r="C202" s="25" t="s">
        <v>443</v>
      </c>
      <c r="D202" s="26">
        <f>SUM(D197:D201)</f>
        <v>0</v>
      </c>
      <c r="E202" s="26">
        <f t="shared" ref="E202:M202" si="47">SUM(E197:E201)</f>
        <v>0</v>
      </c>
      <c r="F202" s="26">
        <f t="shared" si="47"/>
        <v>0</v>
      </c>
      <c r="G202" s="26">
        <f t="shared" si="47"/>
        <v>0</v>
      </c>
      <c r="H202" s="26">
        <f t="shared" si="47"/>
        <v>0</v>
      </c>
      <c r="I202" s="26">
        <f t="shared" si="47"/>
        <v>0</v>
      </c>
      <c r="J202" s="26">
        <f t="shared" si="47"/>
        <v>0</v>
      </c>
      <c r="K202" s="26">
        <f t="shared" si="47"/>
        <v>0</v>
      </c>
      <c r="L202" s="26">
        <f t="shared" si="47"/>
        <v>0</v>
      </c>
      <c r="M202" s="26">
        <f t="shared" si="47"/>
        <v>0</v>
      </c>
      <c r="N202" s="26">
        <f t="shared" si="35"/>
        <v>0</v>
      </c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</row>
    <row r="203" spans="1:37" ht="24.9" hidden="1" customHeight="1" x14ac:dyDescent="0.3">
      <c r="A203" s="12" t="s">
        <v>444</v>
      </c>
      <c r="B203" s="13" t="s">
        <v>445</v>
      </c>
      <c r="C203" s="31" t="s">
        <v>446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4">
        <f t="shared" si="35"/>
        <v>0</v>
      </c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</row>
    <row r="204" spans="1:37" ht="24.9" hidden="1" customHeight="1" x14ac:dyDescent="0.3">
      <c r="A204" s="12" t="s">
        <v>447</v>
      </c>
      <c r="B204" s="13" t="s">
        <v>448</v>
      </c>
      <c r="C204" s="31" t="s">
        <v>449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4">
        <f t="shared" ref="N204:N245" si="48">SUM(D204:M204)</f>
        <v>0</v>
      </c>
      <c r="O204" s="6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</row>
    <row r="205" spans="1:37" ht="24.9" hidden="1" customHeight="1" x14ac:dyDescent="0.3">
      <c r="A205" s="12" t="s">
        <v>450</v>
      </c>
      <c r="B205" s="13" t="s">
        <v>451</v>
      </c>
      <c r="C205" s="31" t="s">
        <v>452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4">
        <f t="shared" si="48"/>
        <v>0</v>
      </c>
      <c r="O205" s="4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 ht="24.9" hidden="1" customHeight="1" x14ac:dyDescent="0.3">
      <c r="A206" s="12" t="s">
        <v>453</v>
      </c>
      <c r="B206" s="13" t="s">
        <v>454</v>
      </c>
      <c r="C206" s="31" t="s">
        <v>455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4">
        <f t="shared" si="48"/>
        <v>0</v>
      </c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</row>
    <row r="207" spans="1:37" ht="24.9" hidden="1" customHeight="1" x14ac:dyDescent="0.3">
      <c r="A207" s="12" t="s">
        <v>456</v>
      </c>
      <c r="B207" s="13" t="s">
        <v>457</v>
      </c>
      <c r="C207" s="31" t="s">
        <v>458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4">
        <f t="shared" si="48"/>
        <v>0</v>
      </c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</row>
    <row r="208" spans="1:37" ht="24.9" customHeight="1" x14ac:dyDescent="0.3">
      <c r="A208" s="23" t="s">
        <v>459</v>
      </c>
      <c r="B208" s="24" t="s">
        <v>460</v>
      </c>
      <c r="C208" s="25" t="s">
        <v>461</v>
      </c>
      <c r="D208" s="26">
        <f>SUM(D203:D207)</f>
        <v>0</v>
      </c>
      <c r="E208" s="26">
        <f t="shared" ref="E208:M208" si="49">SUM(E203:E207)</f>
        <v>0</v>
      </c>
      <c r="F208" s="26">
        <f t="shared" si="49"/>
        <v>0</v>
      </c>
      <c r="G208" s="26">
        <f t="shared" si="49"/>
        <v>0</v>
      </c>
      <c r="H208" s="26">
        <f t="shared" si="49"/>
        <v>0</v>
      </c>
      <c r="I208" s="26">
        <f t="shared" si="49"/>
        <v>0</v>
      </c>
      <c r="J208" s="26">
        <f t="shared" si="49"/>
        <v>0</v>
      </c>
      <c r="K208" s="26">
        <f t="shared" si="49"/>
        <v>0</v>
      </c>
      <c r="L208" s="26">
        <f t="shared" si="49"/>
        <v>0</v>
      </c>
      <c r="M208" s="26">
        <f t="shared" si="49"/>
        <v>0</v>
      </c>
      <c r="N208" s="26">
        <f t="shared" si="48"/>
        <v>0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</row>
    <row r="209" spans="1:37" ht="24.9" customHeight="1" x14ac:dyDescent="0.3">
      <c r="A209" s="71" t="s">
        <v>462</v>
      </c>
      <c r="B209" s="59" t="s">
        <v>463</v>
      </c>
      <c r="C209" s="60" t="s">
        <v>464</v>
      </c>
      <c r="D209" s="47">
        <f>D154+D160+D174+D190+D196+D202+D208</f>
        <v>1500000</v>
      </c>
      <c r="E209" s="47">
        <f t="shared" ref="E209:M209" si="50">E154+E160+E174+E190+E196+E202+E208</f>
        <v>0</v>
      </c>
      <c r="F209" s="47">
        <f t="shared" si="50"/>
        <v>0</v>
      </c>
      <c r="G209" s="47">
        <f t="shared" si="50"/>
        <v>0</v>
      </c>
      <c r="H209" s="47">
        <f t="shared" si="50"/>
        <v>0</v>
      </c>
      <c r="I209" s="47">
        <f t="shared" si="50"/>
        <v>0</v>
      </c>
      <c r="J209" s="47">
        <f t="shared" si="50"/>
        <v>0</v>
      </c>
      <c r="K209" s="47">
        <f t="shared" si="50"/>
        <v>0</v>
      </c>
      <c r="L209" s="47">
        <f t="shared" si="50"/>
        <v>0</v>
      </c>
      <c r="M209" s="47">
        <f t="shared" si="50"/>
        <v>0</v>
      </c>
      <c r="N209" s="47">
        <f t="shared" si="48"/>
        <v>1500000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</row>
    <row r="210" spans="1:37" ht="24.9" customHeight="1" x14ac:dyDescent="0.3">
      <c r="A210" s="48"/>
      <c r="B210" s="18"/>
      <c r="C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6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</row>
    <row r="211" spans="1:37" ht="24.9" customHeight="1" x14ac:dyDescent="0.3">
      <c r="A211" s="51"/>
      <c r="B211" s="52"/>
      <c r="C211" s="53" t="s">
        <v>465</v>
      </c>
      <c r="D211" s="54">
        <f>D154+D174+D190+D202</f>
        <v>1500000</v>
      </c>
      <c r="E211" s="54">
        <f t="shared" ref="E211:N211" si="51">E154+E174+E190+E202</f>
        <v>0</v>
      </c>
      <c r="F211" s="54">
        <f t="shared" si="51"/>
        <v>0</v>
      </c>
      <c r="G211" s="54">
        <f t="shared" si="51"/>
        <v>0</v>
      </c>
      <c r="H211" s="54">
        <f t="shared" si="51"/>
        <v>0</v>
      </c>
      <c r="I211" s="54">
        <f t="shared" si="51"/>
        <v>0</v>
      </c>
      <c r="J211" s="54">
        <f t="shared" si="51"/>
        <v>0</v>
      </c>
      <c r="K211" s="54">
        <f t="shared" si="51"/>
        <v>0</v>
      </c>
      <c r="L211" s="54">
        <f t="shared" si="51"/>
        <v>0</v>
      </c>
      <c r="M211" s="54">
        <f t="shared" si="51"/>
        <v>0</v>
      </c>
      <c r="N211" s="54">
        <f t="shared" si="51"/>
        <v>1500000</v>
      </c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 ht="24.9" customHeight="1" x14ac:dyDescent="0.3">
      <c r="A212" s="51"/>
      <c r="B212" s="52"/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 ht="24.9" customHeight="1" x14ac:dyDescent="0.3">
      <c r="A213" s="51"/>
      <c r="B213" s="52"/>
      <c r="C213" s="53" t="s">
        <v>466</v>
      </c>
      <c r="D213" s="54">
        <f>D160+D196+D208</f>
        <v>0</v>
      </c>
      <c r="E213" s="54">
        <f t="shared" ref="E213:N213" si="52">E160+E196+E208</f>
        <v>0</v>
      </c>
      <c r="F213" s="54">
        <f t="shared" si="52"/>
        <v>0</v>
      </c>
      <c r="G213" s="54">
        <f t="shared" si="52"/>
        <v>0</v>
      </c>
      <c r="H213" s="54">
        <f t="shared" si="52"/>
        <v>0</v>
      </c>
      <c r="I213" s="54">
        <f t="shared" si="52"/>
        <v>0</v>
      </c>
      <c r="J213" s="54">
        <f t="shared" si="52"/>
        <v>0</v>
      </c>
      <c r="K213" s="54">
        <f t="shared" si="52"/>
        <v>0</v>
      </c>
      <c r="L213" s="54">
        <f t="shared" si="52"/>
        <v>0</v>
      </c>
      <c r="M213" s="54">
        <f t="shared" si="52"/>
        <v>0</v>
      </c>
      <c r="N213" s="54">
        <f t="shared" si="52"/>
        <v>0</v>
      </c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 ht="24.9" customHeight="1" x14ac:dyDescent="0.3">
      <c r="A214" s="51"/>
      <c r="B214" s="52"/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 ht="24.9" customHeight="1" x14ac:dyDescent="0.3">
      <c r="A215" s="7" t="s">
        <v>467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 ht="24.9" hidden="1" customHeight="1" x14ac:dyDescent="0.3">
      <c r="A216" s="72" t="s">
        <v>468</v>
      </c>
      <c r="B216" s="13" t="s">
        <v>3</v>
      </c>
      <c r="C216" s="31" t="s">
        <v>469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4">
        <f t="shared" si="48"/>
        <v>0</v>
      </c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 ht="24.9" hidden="1" customHeight="1" x14ac:dyDescent="0.3">
      <c r="A217" s="72" t="s">
        <v>470</v>
      </c>
      <c r="B217" s="13" t="s">
        <v>6</v>
      </c>
      <c r="C217" s="31" t="s">
        <v>471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4">
        <f t="shared" si="48"/>
        <v>0</v>
      </c>
      <c r="O217" s="10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 ht="24.9" hidden="1" customHeight="1" x14ac:dyDescent="0.3">
      <c r="A218" s="72" t="s">
        <v>472</v>
      </c>
      <c r="B218" s="13" t="s">
        <v>9</v>
      </c>
      <c r="C218" s="31" t="s">
        <v>473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4">
        <f t="shared" si="48"/>
        <v>0</v>
      </c>
      <c r="O218" s="32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24.9" hidden="1" customHeight="1" x14ac:dyDescent="0.3">
      <c r="A219" s="58" t="s">
        <v>474</v>
      </c>
      <c r="B219" s="38" t="s">
        <v>12</v>
      </c>
      <c r="C219" s="39" t="s">
        <v>475</v>
      </c>
      <c r="D219" s="40">
        <f>SUM(D216:D218)</f>
        <v>0</v>
      </c>
      <c r="E219" s="40">
        <f t="shared" ref="E219:M219" si="53">SUM(E216:E218)</f>
        <v>0</v>
      </c>
      <c r="F219" s="40">
        <f t="shared" si="53"/>
        <v>0</v>
      </c>
      <c r="G219" s="40">
        <f t="shared" si="53"/>
        <v>0</v>
      </c>
      <c r="H219" s="40">
        <f t="shared" si="53"/>
        <v>0</v>
      </c>
      <c r="I219" s="40">
        <f t="shared" si="53"/>
        <v>0</v>
      </c>
      <c r="J219" s="40">
        <f t="shared" si="53"/>
        <v>0</v>
      </c>
      <c r="K219" s="40">
        <f t="shared" si="53"/>
        <v>0</v>
      </c>
      <c r="L219" s="40">
        <f t="shared" si="53"/>
        <v>0</v>
      </c>
      <c r="M219" s="40">
        <f t="shared" si="53"/>
        <v>0</v>
      </c>
      <c r="N219" s="14">
        <f t="shared" si="48"/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24.9" hidden="1" customHeight="1" x14ac:dyDescent="0.3">
      <c r="A220" s="72" t="s">
        <v>476</v>
      </c>
      <c r="B220" s="13" t="s">
        <v>15</v>
      </c>
      <c r="C220" s="3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4">
        <f t="shared" si="48"/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24.9" hidden="1" customHeight="1" x14ac:dyDescent="0.3">
      <c r="A221" s="72" t="s">
        <v>478</v>
      </c>
      <c r="B221" s="13" t="s">
        <v>18</v>
      </c>
      <c r="C221" s="31" t="s">
        <v>479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4">
        <f t="shared" si="48"/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24.9" hidden="1" customHeight="1" x14ac:dyDescent="0.3">
      <c r="A222" s="72" t="s">
        <v>480</v>
      </c>
      <c r="B222" s="13" t="s">
        <v>21</v>
      </c>
      <c r="C222" s="31" t="s">
        <v>481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4">
        <f t="shared" si="48"/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24.9" hidden="1" customHeight="1" x14ac:dyDescent="0.3">
      <c r="A223" s="72" t="s">
        <v>482</v>
      </c>
      <c r="B223" s="13" t="s">
        <v>24</v>
      </c>
      <c r="C223" s="31" t="s">
        <v>483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4">
        <f t="shared" si="48"/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24.9" hidden="1" customHeight="1" x14ac:dyDescent="0.3">
      <c r="A224" s="58" t="s">
        <v>484</v>
      </c>
      <c r="B224" s="38" t="s">
        <v>27</v>
      </c>
      <c r="C224" s="39" t="s">
        <v>485</v>
      </c>
      <c r="D224" s="40">
        <f>SUM(D220:D223)</f>
        <v>0</v>
      </c>
      <c r="E224" s="40">
        <f t="shared" ref="E224:M224" si="54">SUM(E220:E223)</f>
        <v>0</v>
      </c>
      <c r="F224" s="40">
        <f t="shared" si="54"/>
        <v>0</v>
      </c>
      <c r="G224" s="40">
        <f t="shared" si="54"/>
        <v>0</v>
      </c>
      <c r="H224" s="40">
        <f t="shared" si="54"/>
        <v>0</v>
      </c>
      <c r="I224" s="40">
        <f t="shared" si="54"/>
        <v>0</v>
      </c>
      <c r="J224" s="40">
        <f t="shared" si="54"/>
        <v>0</v>
      </c>
      <c r="K224" s="40">
        <f t="shared" si="54"/>
        <v>0</v>
      </c>
      <c r="L224" s="40">
        <f t="shared" si="54"/>
        <v>0</v>
      </c>
      <c r="M224" s="40">
        <f t="shared" si="54"/>
        <v>0</v>
      </c>
      <c r="N224" s="14">
        <f t="shared" si="48"/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24.9" customHeight="1" x14ac:dyDescent="0.3">
      <c r="A225" s="72" t="s">
        <v>486</v>
      </c>
      <c r="B225" s="13" t="s">
        <v>219</v>
      </c>
      <c r="C225" s="16" t="s">
        <v>487</v>
      </c>
      <c r="D225" s="10">
        <v>38826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4">
        <f t="shared" si="48"/>
        <v>38826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24.9" customHeight="1" x14ac:dyDescent="0.3">
      <c r="A226" s="72" t="s">
        <v>488</v>
      </c>
      <c r="B226" s="13" t="s">
        <v>222</v>
      </c>
      <c r="C226" s="16" t="s">
        <v>489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4">
        <f t="shared" si="48"/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24.9" customHeight="1" x14ac:dyDescent="0.3">
      <c r="A227" s="58" t="s">
        <v>490</v>
      </c>
      <c r="B227" s="38" t="s">
        <v>225</v>
      </c>
      <c r="C227" s="39" t="s">
        <v>491</v>
      </c>
      <c r="D227" s="40">
        <f>SUM(D225:D226)</f>
        <v>38826</v>
      </c>
      <c r="E227" s="40">
        <f t="shared" ref="E227:M227" si="55">SUM(E225:E226)</f>
        <v>0</v>
      </c>
      <c r="F227" s="40">
        <f t="shared" si="55"/>
        <v>0</v>
      </c>
      <c r="G227" s="40">
        <f t="shared" si="55"/>
        <v>0</v>
      </c>
      <c r="H227" s="40">
        <f t="shared" si="55"/>
        <v>0</v>
      </c>
      <c r="I227" s="40">
        <f t="shared" si="55"/>
        <v>0</v>
      </c>
      <c r="J227" s="40">
        <f t="shared" si="55"/>
        <v>0</v>
      </c>
      <c r="K227" s="40">
        <f t="shared" si="55"/>
        <v>0</v>
      </c>
      <c r="L227" s="40">
        <f t="shared" si="55"/>
        <v>0</v>
      </c>
      <c r="M227" s="40">
        <f t="shared" si="55"/>
        <v>0</v>
      </c>
      <c r="N227" s="14">
        <f t="shared" si="48"/>
        <v>38826</v>
      </c>
      <c r="O227" s="17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24.9" hidden="1" customHeight="1" x14ac:dyDescent="0.3">
      <c r="A228" s="16" t="s">
        <v>492</v>
      </c>
      <c r="B228" s="13" t="s">
        <v>228</v>
      </c>
      <c r="C228" s="31" t="s">
        <v>493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4">
        <f t="shared" si="48"/>
        <v>0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24.9" hidden="1" customHeight="1" x14ac:dyDescent="0.3">
      <c r="A229" s="16" t="s">
        <v>494</v>
      </c>
      <c r="B229" s="13" t="s">
        <v>231</v>
      </c>
      <c r="C229" s="31" t="s">
        <v>495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4">
        <f t="shared" si="48"/>
        <v>0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24.9" customHeight="1" x14ac:dyDescent="0.3">
      <c r="A230" s="16" t="s">
        <v>496</v>
      </c>
      <c r="B230" s="13" t="s">
        <v>234</v>
      </c>
      <c r="C230" s="31" t="s">
        <v>497</v>
      </c>
      <c r="D230" s="10">
        <f>D135-D211-D213-D227</f>
        <v>15760708.25</v>
      </c>
      <c r="E230" s="10">
        <f t="shared" ref="E230:F230" si="56">E135-E211-E213</f>
        <v>2630000</v>
      </c>
      <c r="F230" s="10">
        <f t="shared" si="56"/>
        <v>0</v>
      </c>
      <c r="G230" s="10"/>
      <c r="H230" s="10"/>
      <c r="I230" s="10"/>
      <c r="J230" s="10"/>
      <c r="K230" s="10"/>
      <c r="L230" s="10"/>
      <c r="M230" s="10"/>
      <c r="N230" s="14">
        <f t="shared" si="48"/>
        <v>18390708.25</v>
      </c>
      <c r="O230" s="32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24.9" hidden="1" customHeight="1" x14ac:dyDescent="0.3">
      <c r="A231" s="16" t="s">
        <v>498</v>
      </c>
      <c r="B231" s="13" t="s">
        <v>237</v>
      </c>
      <c r="C231" s="31" t="s">
        <v>499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4">
        <f t="shared" si="48"/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24.9" hidden="1" customHeight="1" x14ac:dyDescent="0.3">
      <c r="A232" s="16" t="s">
        <v>500</v>
      </c>
      <c r="B232" s="13" t="s">
        <v>240</v>
      </c>
      <c r="C232" s="31" t="s">
        <v>501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4">
        <f t="shared" si="48"/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24.9" hidden="1" customHeight="1" x14ac:dyDescent="0.3">
      <c r="A233" s="72" t="s">
        <v>502</v>
      </c>
      <c r="B233" s="13" t="s">
        <v>243</v>
      </c>
      <c r="C233" s="31" t="s">
        <v>503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4">
        <f t="shared" si="48"/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24.9" hidden="1" customHeight="1" x14ac:dyDescent="0.3">
      <c r="A234" s="72" t="s">
        <v>504</v>
      </c>
      <c r="B234" s="13" t="s">
        <v>246</v>
      </c>
      <c r="C234" s="31" t="s">
        <v>505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4">
        <f t="shared" si="48"/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24.9" hidden="1" customHeight="1" x14ac:dyDescent="0.3">
      <c r="A235" s="21" t="s">
        <v>506</v>
      </c>
      <c r="B235" s="20" t="s">
        <v>249</v>
      </c>
      <c r="C235" s="21" t="s">
        <v>507</v>
      </c>
      <c r="D235" s="22">
        <f>SUM(D233:D234)</f>
        <v>0</v>
      </c>
      <c r="E235" s="22">
        <f t="shared" ref="E235:M235" si="57">SUM(E233:E234)</f>
        <v>0</v>
      </c>
      <c r="F235" s="22">
        <f t="shared" si="57"/>
        <v>0</v>
      </c>
      <c r="G235" s="22">
        <f t="shared" si="57"/>
        <v>0</v>
      </c>
      <c r="H235" s="22">
        <f t="shared" si="57"/>
        <v>0</v>
      </c>
      <c r="I235" s="22">
        <f t="shared" si="57"/>
        <v>0</v>
      </c>
      <c r="J235" s="22">
        <f t="shared" si="57"/>
        <v>0</v>
      </c>
      <c r="K235" s="22">
        <f t="shared" si="57"/>
        <v>0</v>
      </c>
      <c r="L235" s="22">
        <f t="shared" si="57"/>
        <v>0</v>
      </c>
      <c r="M235" s="22">
        <f t="shared" si="57"/>
        <v>0</v>
      </c>
      <c r="N235" s="14">
        <f t="shared" si="48"/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24.9" hidden="1" customHeight="1" x14ac:dyDescent="0.3">
      <c r="A236" s="21" t="s">
        <v>508</v>
      </c>
      <c r="B236" s="20" t="s">
        <v>252</v>
      </c>
      <c r="C236" s="21" t="s">
        <v>509</v>
      </c>
      <c r="D236" s="22">
        <f>D219+D224+D227+D228+D229+D230+D231+D232+D235</f>
        <v>15799534.25</v>
      </c>
      <c r="E236" s="22">
        <f t="shared" ref="E236:M236" si="58">E219+E224+E227+E228+E229+E230+E231+E232+E235</f>
        <v>2630000</v>
      </c>
      <c r="F236" s="22">
        <f t="shared" si="58"/>
        <v>0</v>
      </c>
      <c r="G236" s="22">
        <f t="shared" si="58"/>
        <v>0</v>
      </c>
      <c r="H236" s="22">
        <f t="shared" si="58"/>
        <v>0</v>
      </c>
      <c r="I236" s="22">
        <f t="shared" si="58"/>
        <v>0</v>
      </c>
      <c r="J236" s="22">
        <f t="shared" si="58"/>
        <v>0</v>
      </c>
      <c r="K236" s="22">
        <f t="shared" si="58"/>
        <v>0</v>
      </c>
      <c r="L236" s="22">
        <f t="shared" si="58"/>
        <v>0</v>
      </c>
      <c r="M236" s="22">
        <f t="shared" si="58"/>
        <v>0</v>
      </c>
      <c r="N236" s="14">
        <f t="shared" si="48"/>
        <v>18429534.25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24.9" hidden="1" customHeight="1" x14ac:dyDescent="0.3">
      <c r="A237" s="16" t="s">
        <v>510</v>
      </c>
      <c r="B237" s="13" t="s">
        <v>255</v>
      </c>
      <c r="C237" s="31" t="s">
        <v>511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4">
        <f t="shared" si="48"/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24.9" hidden="1" customHeight="1" x14ac:dyDescent="0.3">
      <c r="A238" s="16" t="s">
        <v>512</v>
      </c>
      <c r="B238" s="13" t="s">
        <v>258</v>
      </c>
      <c r="C238" s="31" t="s">
        <v>513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4">
        <f t="shared" si="48"/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24.9" hidden="1" customHeight="1" x14ac:dyDescent="0.3">
      <c r="A239" s="16" t="s">
        <v>514</v>
      </c>
      <c r="B239" s="13" t="s">
        <v>261</v>
      </c>
      <c r="C239" s="31" t="s">
        <v>515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4">
        <f t="shared" si="48"/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24.9" hidden="1" customHeight="1" x14ac:dyDescent="0.3">
      <c r="A240" s="16" t="s">
        <v>516</v>
      </c>
      <c r="B240" s="13" t="s">
        <v>264</v>
      </c>
      <c r="C240" s="31" t="s">
        <v>517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4">
        <f t="shared" si="48"/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24.9" hidden="1" customHeight="1" x14ac:dyDescent="0.3">
      <c r="A241" s="16" t="s">
        <v>518</v>
      </c>
      <c r="B241" s="13" t="s">
        <v>267</v>
      </c>
      <c r="C241" s="31" t="s">
        <v>519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4">
        <f t="shared" si="48"/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24.9" hidden="1" customHeight="1" x14ac:dyDescent="0.3">
      <c r="A242" s="21" t="s">
        <v>520</v>
      </c>
      <c r="B242" s="20" t="s">
        <v>270</v>
      </c>
      <c r="C242" s="21" t="s">
        <v>521</v>
      </c>
      <c r="D242" s="22">
        <f>SUM(D237:D241)</f>
        <v>0</v>
      </c>
      <c r="E242" s="22">
        <f t="shared" ref="E242:M242" si="59">SUM(E237:E241)</f>
        <v>0</v>
      </c>
      <c r="F242" s="22">
        <f t="shared" si="59"/>
        <v>0</v>
      </c>
      <c r="G242" s="22">
        <f t="shared" si="59"/>
        <v>0</v>
      </c>
      <c r="H242" s="22">
        <f t="shared" si="59"/>
        <v>0</v>
      </c>
      <c r="I242" s="22">
        <f t="shared" si="59"/>
        <v>0</v>
      </c>
      <c r="J242" s="22">
        <f t="shared" si="59"/>
        <v>0</v>
      </c>
      <c r="K242" s="22">
        <f t="shared" si="59"/>
        <v>0</v>
      </c>
      <c r="L242" s="22">
        <f t="shared" si="59"/>
        <v>0</v>
      </c>
      <c r="M242" s="22">
        <f t="shared" si="59"/>
        <v>0</v>
      </c>
      <c r="N242" s="14">
        <f t="shared" si="48"/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24.9" hidden="1" customHeight="1" x14ac:dyDescent="0.3">
      <c r="A243" s="16" t="s">
        <v>522</v>
      </c>
      <c r="B243" s="13" t="s">
        <v>273</v>
      </c>
      <c r="C243" s="31" t="s">
        <v>523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4">
        <f t="shared" si="48"/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</row>
    <row r="244" spans="1:37" ht="24.9" hidden="1" customHeight="1" x14ac:dyDescent="0.3">
      <c r="A244" s="16" t="s">
        <v>524</v>
      </c>
      <c r="B244" s="13" t="s">
        <v>276</v>
      </c>
      <c r="C244" s="31" t="s">
        <v>525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4">
        <f t="shared" si="48"/>
        <v>0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</row>
    <row r="245" spans="1:37" ht="24.9" customHeight="1" x14ac:dyDescent="0.3">
      <c r="A245" s="44" t="s">
        <v>526</v>
      </c>
      <c r="B245" s="59" t="s">
        <v>279</v>
      </c>
      <c r="C245" s="60" t="s">
        <v>527</v>
      </c>
      <c r="D245" s="47">
        <f>D236+D242+D243+D244</f>
        <v>15799534.25</v>
      </c>
      <c r="E245" s="47">
        <f t="shared" ref="E245:M245" si="60">E236+E242+E243+E244</f>
        <v>2630000</v>
      </c>
      <c r="F245" s="47">
        <f t="shared" si="60"/>
        <v>0</v>
      </c>
      <c r="G245" s="47">
        <f t="shared" si="60"/>
        <v>0</v>
      </c>
      <c r="H245" s="47">
        <f t="shared" si="60"/>
        <v>0</v>
      </c>
      <c r="I245" s="47">
        <f t="shared" si="60"/>
        <v>0</v>
      </c>
      <c r="J245" s="47">
        <f t="shared" si="60"/>
        <v>0</v>
      </c>
      <c r="K245" s="47">
        <f t="shared" si="60"/>
        <v>0</v>
      </c>
      <c r="L245" s="47">
        <f t="shared" si="60"/>
        <v>0</v>
      </c>
      <c r="M245" s="47">
        <f t="shared" si="60"/>
        <v>0</v>
      </c>
      <c r="N245" s="47">
        <f t="shared" si="48"/>
        <v>18429534.25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</row>
    <row r="246" spans="1:37" ht="24.9" customHeight="1" x14ac:dyDescent="0.3">
      <c r="A246" s="63" t="s">
        <v>528</v>
      </c>
      <c r="C246" s="64" t="s">
        <v>529</v>
      </c>
      <c r="D246" s="65">
        <f>D154+D160+D174+D190+D196+D202+D208+D245</f>
        <v>17299534.25</v>
      </c>
      <c r="E246" s="65">
        <f t="shared" ref="E246:N246" si="61">E154+E160+E174+E190+E196+E202+E208+E245</f>
        <v>2630000</v>
      </c>
      <c r="F246" s="65">
        <f t="shared" si="61"/>
        <v>0</v>
      </c>
      <c r="G246" s="65">
        <f t="shared" si="61"/>
        <v>0</v>
      </c>
      <c r="H246" s="65">
        <f t="shared" si="61"/>
        <v>0</v>
      </c>
      <c r="I246" s="65">
        <f t="shared" si="61"/>
        <v>0</v>
      </c>
      <c r="J246" s="65">
        <f t="shared" si="61"/>
        <v>0</v>
      </c>
      <c r="K246" s="65">
        <f t="shared" si="61"/>
        <v>0</v>
      </c>
      <c r="L246" s="65">
        <f t="shared" si="61"/>
        <v>0</v>
      </c>
      <c r="M246" s="65">
        <f t="shared" si="61"/>
        <v>0</v>
      </c>
      <c r="N246" s="65">
        <f t="shared" si="61"/>
        <v>19929534.25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</row>
    <row r="247" spans="1:37" ht="24.9" customHeight="1" x14ac:dyDescent="0.3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35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</row>
    <row r="248" spans="1:37" x14ac:dyDescent="0.3">
      <c r="C248" s="67" t="s">
        <v>530</v>
      </c>
      <c r="D248" s="67">
        <f>D246-D230</f>
        <v>1538826</v>
      </c>
      <c r="E248" s="67">
        <f t="shared" ref="E248:N248" si="62">E246-E230</f>
        <v>0</v>
      </c>
      <c r="F248" s="67">
        <f t="shared" si="62"/>
        <v>0</v>
      </c>
      <c r="G248" s="67">
        <f t="shared" si="62"/>
        <v>0</v>
      </c>
      <c r="H248" s="67">
        <f t="shared" si="62"/>
        <v>0</v>
      </c>
      <c r="I248" s="67">
        <f t="shared" si="62"/>
        <v>0</v>
      </c>
      <c r="J248" s="67">
        <f t="shared" si="62"/>
        <v>0</v>
      </c>
      <c r="K248" s="67">
        <f t="shared" si="62"/>
        <v>0</v>
      </c>
      <c r="L248" s="67">
        <f t="shared" si="62"/>
        <v>0</v>
      </c>
      <c r="M248" s="67">
        <f t="shared" si="62"/>
        <v>0</v>
      </c>
      <c r="N248" s="67">
        <f t="shared" si="62"/>
        <v>1538826</v>
      </c>
      <c r="O248" s="10">
        <f>N246-N135</f>
        <v>0</v>
      </c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x14ac:dyDescent="0.3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x14ac:dyDescent="0.3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28.8" x14ac:dyDescent="0.3">
      <c r="D251" s="73" t="s">
        <v>531</v>
      </c>
      <c r="E251" s="7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x14ac:dyDescent="0.3">
      <c r="D252" s="73" t="s">
        <v>532</v>
      </c>
      <c r="E252" s="74">
        <f>N246</f>
        <v>19929534.25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x14ac:dyDescent="0.3">
      <c r="D253" s="73" t="s">
        <v>533</v>
      </c>
      <c r="E253" s="74">
        <f>N135</f>
        <v>19929534.25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x14ac:dyDescent="0.3">
      <c r="D254" s="73" t="s">
        <v>534</v>
      </c>
      <c r="E254" s="74">
        <f>E252-E253</f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x14ac:dyDescent="0.3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x14ac:dyDescent="0.3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4:37" x14ac:dyDescent="0.3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4:37" x14ac:dyDescent="0.3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4:37" x14ac:dyDescent="0.3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4:37" x14ac:dyDescent="0.3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4:37" x14ac:dyDescent="0.3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4:37" x14ac:dyDescent="0.3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4:37" x14ac:dyDescent="0.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4:37" x14ac:dyDescent="0.3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4:37" x14ac:dyDescent="0.3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4:37" x14ac:dyDescent="0.3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4:37" x14ac:dyDescent="0.3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4:37" x14ac:dyDescent="0.3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4:37" x14ac:dyDescent="0.3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4:37" x14ac:dyDescent="0.3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4:37" x14ac:dyDescent="0.3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4:37" x14ac:dyDescent="0.3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4:37" x14ac:dyDescent="0.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4:37" x14ac:dyDescent="0.3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4:37" x14ac:dyDescent="0.3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4:37" x14ac:dyDescent="0.3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4:37" x14ac:dyDescent="0.3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4:37" x14ac:dyDescent="0.3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4:37" x14ac:dyDescent="0.3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4:37" x14ac:dyDescent="0.3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4:37" x14ac:dyDescent="0.3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4:37" x14ac:dyDescent="0.3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4:37" x14ac:dyDescent="0.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4:37" x14ac:dyDescent="0.3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4:37" x14ac:dyDescent="0.3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4:37" x14ac:dyDescent="0.3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4:37" x14ac:dyDescent="0.3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4:37" x14ac:dyDescent="0.3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4:37" x14ac:dyDescent="0.3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4:37" x14ac:dyDescent="0.3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4:37" x14ac:dyDescent="0.3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4:37" x14ac:dyDescent="0.3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4:37" x14ac:dyDescent="0.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4:37" x14ac:dyDescent="0.3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4:37" x14ac:dyDescent="0.3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4:37" x14ac:dyDescent="0.3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4:37" x14ac:dyDescent="0.3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4:37" x14ac:dyDescent="0.3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4:37" x14ac:dyDescent="0.3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4:37" x14ac:dyDescent="0.3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4:37" x14ac:dyDescent="0.3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4:37" x14ac:dyDescent="0.3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4:37" x14ac:dyDescent="0.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4:37" x14ac:dyDescent="0.3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4:37" x14ac:dyDescent="0.3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4:37" x14ac:dyDescent="0.3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4:37" x14ac:dyDescent="0.3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4:37" x14ac:dyDescent="0.3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4:37" x14ac:dyDescent="0.3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4:37" x14ac:dyDescent="0.3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4:37" x14ac:dyDescent="0.3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4:37" x14ac:dyDescent="0.3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4:37" x14ac:dyDescent="0.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4:37" x14ac:dyDescent="0.3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4:37" x14ac:dyDescent="0.3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4:37" x14ac:dyDescent="0.3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4:37" x14ac:dyDescent="0.3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4:37" x14ac:dyDescent="0.3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4:37" x14ac:dyDescent="0.3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4:37" x14ac:dyDescent="0.3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5:37" x14ac:dyDescent="0.3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5:37" x14ac:dyDescent="0.3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5:37" x14ac:dyDescent="0.3"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</sheetData>
  <mergeCells count="3">
    <mergeCell ref="T4:Y4"/>
    <mergeCell ref="Z4:AE4"/>
    <mergeCell ref="AF4:AK4"/>
  </mergeCells>
  <conditionalFormatting sqref="E254">
    <cfRule type="expression" dxfId="2" priority="1">
      <formula>$E$254&lt;&gt;0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2F5F-C0AC-4D2C-AD1B-1E749561F991}">
  <dimension ref="A1:AK323"/>
  <sheetViews>
    <sheetView topLeftCell="M3" workbookViewId="0">
      <selection activeCell="D245" sqref="D245"/>
    </sheetView>
  </sheetViews>
  <sheetFormatPr defaultRowHeight="14.4" x14ac:dyDescent="0.3"/>
  <cols>
    <col min="2" max="2" width="5.5546875" style="1" customWidth="1"/>
    <col min="3" max="3" width="59.44140625" style="2" customWidth="1"/>
    <col min="4" max="14" width="13.6640625" customWidth="1"/>
    <col min="15" max="15" width="14.109375" customWidth="1"/>
    <col min="16" max="16" width="18.44140625" customWidth="1"/>
    <col min="17" max="17" width="16.5546875" customWidth="1"/>
    <col min="18" max="18" width="15.109375" customWidth="1"/>
    <col min="19" max="19" width="17.88671875" customWidth="1"/>
    <col min="20" max="20" width="11.109375" customWidth="1"/>
    <col min="22" max="22" width="10.6640625" customWidth="1"/>
    <col min="25" max="25" width="19.109375" customWidth="1"/>
    <col min="26" max="26" width="11.109375" customWidth="1"/>
    <col min="31" max="31" width="19.109375" customWidth="1"/>
    <col min="32" max="32" width="11.109375" customWidth="1"/>
    <col min="37" max="37" width="19.109375" customWidth="1"/>
  </cols>
  <sheetData>
    <row r="1" spans="1:37" hidden="1" x14ac:dyDescent="0.3"/>
    <row r="2" spans="1:37" ht="18" hidden="1" x14ac:dyDescent="0.35">
      <c r="D2" s="3"/>
      <c r="E2" s="3"/>
      <c r="F2" s="3"/>
      <c r="G2" s="3"/>
      <c r="H2" s="3"/>
      <c r="I2" s="3"/>
      <c r="J2" s="3"/>
      <c r="K2" s="3"/>
      <c r="L2" s="3"/>
      <c r="M2" s="3"/>
      <c r="N2" s="4">
        <v>0</v>
      </c>
    </row>
    <row r="3" spans="1:37" ht="43.2" x14ac:dyDescent="0.3">
      <c r="D3" s="5" t="s">
        <v>767</v>
      </c>
      <c r="E3" s="5" t="s">
        <v>605</v>
      </c>
      <c r="F3" s="5">
        <v>104031</v>
      </c>
      <c r="G3" s="5" t="s">
        <v>540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6" t="s">
        <v>0</v>
      </c>
    </row>
    <row r="4" spans="1:37" x14ac:dyDescent="0.3">
      <c r="A4" s="7" t="s">
        <v>1</v>
      </c>
      <c r="B4" s="8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  <c r="O4" s="10"/>
      <c r="P4" s="10"/>
      <c r="Q4" s="10"/>
      <c r="R4" s="10"/>
      <c r="S4" s="10"/>
      <c r="T4" s="309" t="s">
        <v>767</v>
      </c>
      <c r="U4" s="308"/>
      <c r="V4" s="308"/>
      <c r="W4" s="308"/>
      <c r="X4" s="308"/>
      <c r="Y4" s="308"/>
      <c r="Z4" s="307" t="str">
        <f>E3</f>
        <v>082042</v>
      </c>
      <c r="AA4" s="308"/>
      <c r="AB4" s="308"/>
      <c r="AC4" s="308"/>
      <c r="AD4" s="308"/>
      <c r="AE4" s="308"/>
      <c r="AF4" s="309" t="s">
        <v>589</v>
      </c>
      <c r="AG4" s="308"/>
      <c r="AH4" s="308"/>
      <c r="AI4" s="308"/>
      <c r="AJ4" s="308"/>
      <c r="AK4" s="308"/>
    </row>
    <row r="5" spans="1:37" ht="24.9" customHeight="1" x14ac:dyDescent="0.3">
      <c r="A5" s="12" t="s">
        <v>2</v>
      </c>
      <c r="B5" s="13" t="s">
        <v>3</v>
      </c>
      <c r="C5" s="12" t="s">
        <v>4</v>
      </c>
      <c r="D5" s="10">
        <f>T23</f>
        <v>9752844</v>
      </c>
      <c r="E5" s="10">
        <f>Z23</f>
        <v>0</v>
      </c>
      <c r="F5" s="10">
        <f>AF23</f>
        <v>0</v>
      </c>
      <c r="G5" s="10"/>
      <c r="H5" s="10"/>
      <c r="I5" s="10"/>
      <c r="J5" s="10"/>
      <c r="K5" s="10"/>
      <c r="L5" s="10"/>
      <c r="M5" s="10"/>
      <c r="N5" s="14">
        <f>SUM(D5:M5)</f>
        <v>9752844</v>
      </c>
      <c r="O5" s="15"/>
      <c r="P5" s="75" t="s">
        <v>535</v>
      </c>
      <c r="Q5" s="75" t="s">
        <v>536</v>
      </c>
      <c r="R5" s="75" t="s">
        <v>537</v>
      </c>
      <c r="S5" s="75" t="s">
        <v>538</v>
      </c>
      <c r="T5" s="75" t="s">
        <v>2</v>
      </c>
      <c r="U5" s="75" t="s">
        <v>17</v>
      </c>
      <c r="V5" s="75" t="s">
        <v>20</v>
      </c>
      <c r="W5" s="75" t="s">
        <v>26</v>
      </c>
      <c r="X5" s="75" t="s">
        <v>35</v>
      </c>
      <c r="Y5" s="75" t="s">
        <v>45</v>
      </c>
      <c r="Z5" s="75" t="s">
        <v>2</v>
      </c>
      <c r="AA5" s="75" t="s">
        <v>17</v>
      </c>
      <c r="AB5" s="75" t="s">
        <v>20</v>
      </c>
      <c r="AC5" s="75" t="s">
        <v>26</v>
      </c>
      <c r="AD5" s="75" t="s">
        <v>35</v>
      </c>
      <c r="AE5" s="75" t="s">
        <v>45</v>
      </c>
      <c r="AF5" s="75" t="s">
        <v>2</v>
      </c>
      <c r="AG5" s="75" t="s">
        <v>17</v>
      </c>
      <c r="AH5" s="75" t="s">
        <v>20</v>
      </c>
      <c r="AI5" s="75" t="s">
        <v>26</v>
      </c>
      <c r="AJ5" s="75" t="s">
        <v>35</v>
      </c>
      <c r="AK5" s="75" t="s">
        <v>45</v>
      </c>
    </row>
    <row r="6" spans="1:37" ht="24.9" customHeight="1" x14ac:dyDescent="0.3">
      <c r="A6" s="12" t="s">
        <v>5</v>
      </c>
      <c r="B6" s="13" t="s">
        <v>6</v>
      </c>
      <c r="C6" s="12" t="s">
        <v>7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4">
        <f t="shared" ref="N6:N67" si="0">SUM(D6:M6)</f>
        <v>0</v>
      </c>
      <c r="O6" s="15"/>
      <c r="P6" s="75" t="s">
        <v>764</v>
      </c>
      <c r="Q6" s="75">
        <v>384120</v>
      </c>
      <c r="R6" s="75">
        <v>460944</v>
      </c>
      <c r="S6" s="75">
        <f>SUM(Q6+(R6*11))</f>
        <v>5454504</v>
      </c>
      <c r="T6" s="75">
        <f>S6</f>
        <v>5454504</v>
      </c>
      <c r="U6" s="75"/>
      <c r="V6" s="75"/>
      <c r="W6" s="75"/>
      <c r="X6" s="75"/>
      <c r="Y6" s="75">
        <f>SUM((Q6*15.5%))+(R6*11*13%)+(V6*28%)</f>
        <v>718688.52</v>
      </c>
      <c r="Z6" s="75"/>
      <c r="AA6" s="75"/>
      <c r="AB6" s="75"/>
      <c r="AC6" s="75"/>
      <c r="AD6" s="75"/>
      <c r="AE6" s="75">
        <f>SUM((Z6*13%)+(AB6*28%))</f>
        <v>0</v>
      </c>
      <c r="AF6" s="75"/>
      <c r="AG6" s="75"/>
      <c r="AH6" s="75"/>
      <c r="AI6" s="75"/>
      <c r="AJ6" s="75"/>
      <c r="AK6" s="75">
        <f>SUM((AF6*13%)+(AH6*28%))</f>
        <v>0</v>
      </c>
    </row>
    <row r="7" spans="1:37" ht="24.9" customHeight="1" x14ac:dyDescent="0.3">
      <c r="A7" s="12" t="s">
        <v>8</v>
      </c>
      <c r="B7" s="13" t="s">
        <v>9</v>
      </c>
      <c r="C7" s="12" t="s">
        <v>10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4">
        <f t="shared" si="0"/>
        <v>0</v>
      </c>
      <c r="O7" s="15"/>
      <c r="P7" s="75" t="s">
        <v>765</v>
      </c>
      <c r="Q7" s="75">
        <v>219000</v>
      </c>
      <c r="R7" s="75">
        <v>262800</v>
      </c>
      <c r="S7" s="75">
        <f t="shared" ref="S7:S22" si="1">SUM(Q7+(R7*11))</f>
        <v>3109800</v>
      </c>
      <c r="T7" s="75">
        <f t="shared" ref="T7:T8" si="2">S7</f>
        <v>3109800</v>
      </c>
      <c r="U7" s="75"/>
      <c r="V7" s="75"/>
      <c r="W7" s="75"/>
      <c r="X7" s="75"/>
      <c r="Y7" s="75">
        <f t="shared" ref="Y7:Y17" si="3">SUM((Q7*15.5%))+(R7*11*13%)+(V7*28%)</f>
        <v>409749</v>
      </c>
      <c r="Z7" s="75"/>
      <c r="AA7" s="75"/>
      <c r="AB7" s="75"/>
      <c r="AC7" s="75"/>
      <c r="AD7" s="75"/>
      <c r="AE7" s="75">
        <f t="shared" ref="AE7:AE22" si="4">SUM((Z7*13%)+(AB7*28%))</f>
        <v>0</v>
      </c>
      <c r="AF7" s="75"/>
      <c r="AG7" s="75"/>
      <c r="AH7" s="75"/>
      <c r="AI7" s="75"/>
      <c r="AJ7" s="75"/>
      <c r="AK7" s="75">
        <f t="shared" ref="AK7:AK17" si="5">SUM((AF7*13%)+(AH7*28%))</f>
        <v>0</v>
      </c>
    </row>
    <row r="8" spans="1:37" ht="24.9" customHeight="1" x14ac:dyDescent="0.3">
      <c r="A8" s="12" t="s">
        <v>11</v>
      </c>
      <c r="B8" s="13" t="s">
        <v>12</v>
      </c>
      <c r="C8" s="16" t="s">
        <v>13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4">
        <f t="shared" si="0"/>
        <v>0</v>
      </c>
      <c r="O8" s="17"/>
      <c r="P8" s="76" t="s">
        <v>766</v>
      </c>
      <c r="Q8" s="75">
        <v>83700</v>
      </c>
      <c r="R8" s="75">
        <v>100440</v>
      </c>
      <c r="S8" s="75">
        <f t="shared" si="1"/>
        <v>1188540</v>
      </c>
      <c r="T8" s="75">
        <f t="shared" si="2"/>
        <v>1188540</v>
      </c>
      <c r="U8" s="75"/>
      <c r="V8" s="75"/>
      <c r="W8" s="75"/>
      <c r="X8" s="75"/>
      <c r="Y8" s="75">
        <f t="shared" si="3"/>
        <v>156602.70000000001</v>
      </c>
      <c r="Z8" s="75"/>
      <c r="AA8" s="75"/>
      <c r="AB8" s="75"/>
      <c r="AC8" s="75"/>
      <c r="AD8" s="75"/>
      <c r="AE8" s="75">
        <f t="shared" si="4"/>
        <v>0</v>
      </c>
      <c r="AF8" s="75"/>
      <c r="AG8" s="75"/>
      <c r="AH8" s="75"/>
      <c r="AI8" s="75"/>
      <c r="AJ8" s="75"/>
      <c r="AK8" s="75">
        <f t="shared" si="5"/>
        <v>0</v>
      </c>
    </row>
    <row r="9" spans="1:37" ht="24.9" customHeight="1" x14ac:dyDescent="0.3">
      <c r="A9" s="12" t="s">
        <v>14</v>
      </c>
      <c r="B9" s="13" t="s">
        <v>15</v>
      </c>
      <c r="C9" s="16" t="s">
        <v>16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4">
        <f t="shared" si="0"/>
        <v>0</v>
      </c>
      <c r="O9" s="17"/>
      <c r="P9" s="76"/>
      <c r="Q9" s="75"/>
      <c r="R9" s="75"/>
      <c r="S9" s="75">
        <f t="shared" si="1"/>
        <v>0</v>
      </c>
      <c r="T9" s="75"/>
      <c r="U9" s="75"/>
      <c r="V9" s="75"/>
      <c r="W9" s="75"/>
      <c r="X9" s="75"/>
      <c r="Y9" s="75">
        <f t="shared" si="3"/>
        <v>0</v>
      </c>
      <c r="Z9" s="75"/>
      <c r="AA9" s="75"/>
      <c r="AB9" s="75"/>
      <c r="AC9" s="75"/>
      <c r="AD9" s="75"/>
      <c r="AE9" s="75">
        <f t="shared" si="4"/>
        <v>0</v>
      </c>
      <c r="AF9" s="75"/>
      <c r="AG9" s="75"/>
      <c r="AH9" s="75"/>
      <c r="AI9" s="75"/>
      <c r="AJ9" s="75"/>
      <c r="AK9" s="75">
        <f t="shared" si="5"/>
        <v>0</v>
      </c>
    </row>
    <row r="10" spans="1:37" ht="24.9" customHeight="1" x14ac:dyDescent="0.3">
      <c r="A10" s="12" t="s">
        <v>17</v>
      </c>
      <c r="B10" s="13" t="s">
        <v>18</v>
      </c>
      <c r="C10" s="16" t="s">
        <v>19</v>
      </c>
      <c r="D10" s="10">
        <f>U23</f>
        <v>0</v>
      </c>
      <c r="E10" s="10">
        <f>AA23</f>
        <v>0</v>
      </c>
      <c r="F10" s="10">
        <f>AG23</f>
        <v>0</v>
      </c>
      <c r="G10" s="10"/>
      <c r="H10" s="10"/>
      <c r="I10" s="10"/>
      <c r="J10" s="10"/>
      <c r="K10" s="10"/>
      <c r="L10" s="10"/>
      <c r="M10" s="10"/>
      <c r="N10" s="14">
        <f t="shared" si="0"/>
        <v>0</v>
      </c>
      <c r="O10" s="17"/>
      <c r="P10" s="76"/>
      <c r="Q10" s="75"/>
      <c r="R10" s="75"/>
      <c r="S10" s="75">
        <f t="shared" si="1"/>
        <v>0</v>
      </c>
      <c r="T10" s="75"/>
      <c r="U10" s="75"/>
      <c r="V10" s="75"/>
      <c r="W10" s="75"/>
      <c r="X10" s="75"/>
      <c r="Y10" s="75">
        <f t="shared" si="3"/>
        <v>0</v>
      </c>
      <c r="Z10" s="75"/>
      <c r="AA10" s="75"/>
      <c r="AB10" s="75"/>
      <c r="AC10" s="75"/>
      <c r="AD10" s="75"/>
      <c r="AE10" s="75">
        <f t="shared" si="4"/>
        <v>0</v>
      </c>
      <c r="AF10" s="75"/>
      <c r="AG10" s="75"/>
      <c r="AH10" s="75"/>
      <c r="AI10" s="75"/>
      <c r="AJ10" s="75"/>
      <c r="AK10" s="75">
        <f t="shared" si="5"/>
        <v>0</v>
      </c>
    </row>
    <row r="11" spans="1:37" ht="24.9" customHeight="1" x14ac:dyDescent="0.3">
      <c r="A11" s="12" t="s">
        <v>20</v>
      </c>
      <c r="B11" s="13" t="s">
        <v>21</v>
      </c>
      <c r="C11" s="16" t="s">
        <v>22</v>
      </c>
      <c r="D11" s="10">
        <f>V23</f>
        <v>0</v>
      </c>
      <c r="E11" s="10">
        <f>AB23</f>
        <v>0</v>
      </c>
      <c r="F11" s="10">
        <f>AH23</f>
        <v>0</v>
      </c>
      <c r="G11" s="10"/>
      <c r="H11" s="10"/>
      <c r="I11" s="10"/>
      <c r="J11" s="10"/>
      <c r="K11" s="10"/>
      <c r="L11" s="10"/>
      <c r="M11" s="10"/>
      <c r="N11" s="14">
        <f t="shared" si="0"/>
        <v>0</v>
      </c>
      <c r="O11" s="17"/>
      <c r="P11" s="76"/>
      <c r="Q11" s="75"/>
      <c r="R11" s="75"/>
      <c r="S11" s="75">
        <f t="shared" si="1"/>
        <v>0</v>
      </c>
      <c r="T11" s="75"/>
      <c r="U11" s="75"/>
      <c r="V11" s="75"/>
      <c r="W11" s="75"/>
      <c r="X11" s="75"/>
      <c r="Y11" s="75">
        <f t="shared" si="3"/>
        <v>0</v>
      </c>
      <c r="Z11" s="75"/>
      <c r="AA11" s="75"/>
      <c r="AB11" s="75"/>
      <c r="AC11" s="75"/>
      <c r="AD11" s="75"/>
      <c r="AE11" s="75">
        <f t="shared" si="4"/>
        <v>0</v>
      </c>
      <c r="AF11" s="75"/>
      <c r="AG11" s="75"/>
      <c r="AH11" s="75"/>
      <c r="AI11" s="75"/>
      <c r="AJ11" s="75"/>
      <c r="AK11" s="75">
        <f t="shared" si="5"/>
        <v>0</v>
      </c>
    </row>
    <row r="12" spans="1:37" ht="24.9" customHeight="1" x14ac:dyDescent="0.3">
      <c r="A12" s="12" t="s">
        <v>23</v>
      </c>
      <c r="B12" s="13" t="s">
        <v>24</v>
      </c>
      <c r="C12" s="16" t="s">
        <v>25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>
        <f t="shared" si="0"/>
        <v>0</v>
      </c>
      <c r="O12" s="17"/>
      <c r="P12" s="76"/>
      <c r="Q12" s="75"/>
      <c r="R12" s="75"/>
      <c r="S12" s="75">
        <f t="shared" si="1"/>
        <v>0</v>
      </c>
      <c r="T12" s="75"/>
      <c r="U12" s="75"/>
      <c r="V12" s="75"/>
      <c r="W12" s="75"/>
      <c r="X12" s="75"/>
      <c r="Y12" s="75">
        <f t="shared" si="3"/>
        <v>0</v>
      </c>
      <c r="Z12" s="75"/>
      <c r="AA12" s="75"/>
      <c r="AB12" s="75"/>
      <c r="AC12" s="75"/>
      <c r="AD12" s="75"/>
      <c r="AE12" s="75">
        <f t="shared" si="4"/>
        <v>0</v>
      </c>
      <c r="AF12" s="75"/>
      <c r="AG12" s="75"/>
      <c r="AH12" s="75"/>
      <c r="AI12" s="75"/>
      <c r="AJ12" s="75"/>
      <c r="AK12" s="75">
        <f t="shared" si="5"/>
        <v>0</v>
      </c>
    </row>
    <row r="13" spans="1:37" ht="24.9" customHeight="1" x14ac:dyDescent="0.3">
      <c r="A13" s="12" t="s">
        <v>26</v>
      </c>
      <c r="B13" s="13" t="s">
        <v>27</v>
      </c>
      <c r="C13" s="16" t="s">
        <v>28</v>
      </c>
      <c r="D13" s="10"/>
      <c r="E13" s="10">
        <f>AC23</f>
        <v>0</v>
      </c>
      <c r="F13" s="10">
        <f>AI23</f>
        <v>0</v>
      </c>
      <c r="G13" s="10"/>
      <c r="H13" s="10"/>
      <c r="I13" s="10"/>
      <c r="J13" s="10"/>
      <c r="K13" s="10"/>
      <c r="L13" s="10"/>
      <c r="M13" s="10"/>
      <c r="N13" s="14">
        <f t="shared" si="0"/>
        <v>0</v>
      </c>
      <c r="O13" s="17"/>
      <c r="P13" s="76"/>
      <c r="Q13" s="75"/>
      <c r="R13" s="75"/>
      <c r="S13" s="75">
        <f t="shared" si="1"/>
        <v>0</v>
      </c>
      <c r="T13" s="75"/>
      <c r="U13" s="75"/>
      <c r="V13" s="75"/>
      <c r="W13" s="75"/>
      <c r="X13" s="75"/>
      <c r="Y13" s="75">
        <f t="shared" si="3"/>
        <v>0</v>
      </c>
      <c r="Z13" s="75"/>
      <c r="AA13" s="75"/>
      <c r="AB13" s="75"/>
      <c r="AC13" s="75"/>
      <c r="AD13" s="75"/>
      <c r="AE13" s="75">
        <f t="shared" si="4"/>
        <v>0</v>
      </c>
      <c r="AF13" s="75"/>
      <c r="AG13" s="75"/>
      <c r="AH13" s="75"/>
      <c r="AI13" s="75"/>
      <c r="AJ13" s="75"/>
      <c r="AK13" s="75">
        <f t="shared" si="5"/>
        <v>0</v>
      </c>
    </row>
    <row r="14" spans="1:37" ht="24.9" customHeight="1" x14ac:dyDescent="0.3">
      <c r="A14" s="12" t="s">
        <v>29</v>
      </c>
      <c r="B14" s="18">
        <v>10</v>
      </c>
      <c r="C14" s="16" t="s">
        <v>30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>
        <f t="shared" si="0"/>
        <v>0</v>
      </c>
      <c r="O14" s="17"/>
      <c r="P14" s="76"/>
      <c r="Q14" s="75"/>
      <c r="R14" s="75"/>
      <c r="S14" s="75">
        <f t="shared" si="1"/>
        <v>0</v>
      </c>
      <c r="T14" s="75"/>
      <c r="U14" s="75"/>
      <c r="V14" s="75"/>
      <c r="W14" s="75"/>
      <c r="X14" s="75"/>
      <c r="Y14" s="75">
        <f t="shared" si="3"/>
        <v>0</v>
      </c>
      <c r="Z14" s="75"/>
      <c r="AA14" s="75"/>
      <c r="AB14" s="75"/>
      <c r="AC14" s="75"/>
      <c r="AD14" s="75"/>
      <c r="AE14" s="75">
        <f t="shared" si="4"/>
        <v>0</v>
      </c>
      <c r="AF14" s="75"/>
      <c r="AG14" s="75"/>
      <c r="AH14" s="75"/>
      <c r="AI14" s="75"/>
      <c r="AJ14" s="75"/>
      <c r="AK14" s="75">
        <f t="shared" si="5"/>
        <v>0</v>
      </c>
    </row>
    <row r="15" spans="1:37" ht="24.9" customHeight="1" x14ac:dyDescent="0.3">
      <c r="A15" s="12" t="s">
        <v>31</v>
      </c>
      <c r="B15" s="18">
        <v>11</v>
      </c>
      <c r="C15" s="16" t="s">
        <v>32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>
        <f t="shared" si="0"/>
        <v>0</v>
      </c>
      <c r="O15" s="17"/>
      <c r="P15" s="76"/>
      <c r="Q15" s="75"/>
      <c r="R15" s="75"/>
      <c r="S15" s="75">
        <f t="shared" si="1"/>
        <v>0</v>
      </c>
      <c r="T15" s="75"/>
      <c r="U15" s="75"/>
      <c r="V15" s="75"/>
      <c r="W15" s="75"/>
      <c r="X15" s="75"/>
      <c r="Y15" s="75">
        <f t="shared" si="3"/>
        <v>0</v>
      </c>
      <c r="Z15" s="75"/>
      <c r="AA15" s="75"/>
      <c r="AB15" s="75"/>
      <c r="AC15" s="75"/>
      <c r="AD15" s="75"/>
      <c r="AE15" s="75">
        <f t="shared" si="4"/>
        <v>0</v>
      </c>
      <c r="AF15" s="75"/>
      <c r="AG15" s="75"/>
      <c r="AH15" s="75"/>
      <c r="AI15" s="75"/>
      <c r="AJ15" s="75"/>
      <c r="AK15" s="75">
        <f t="shared" si="5"/>
        <v>0</v>
      </c>
    </row>
    <row r="16" spans="1:37" ht="24.9" customHeight="1" x14ac:dyDescent="0.3">
      <c r="A16" s="12" t="s">
        <v>33</v>
      </c>
      <c r="B16" s="18">
        <v>12</v>
      </c>
      <c r="C16" s="16" t="s">
        <v>34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>
        <f t="shared" si="0"/>
        <v>0</v>
      </c>
      <c r="O16" s="17"/>
      <c r="P16" s="76"/>
      <c r="Q16" s="76"/>
      <c r="R16" s="76"/>
      <c r="S16" s="75">
        <f t="shared" si="1"/>
        <v>0</v>
      </c>
      <c r="T16" s="76"/>
      <c r="U16" s="76"/>
      <c r="V16" s="76"/>
      <c r="W16" s="76"/>
      <c r="X16" s="76"/>
      <c r="Y16" s="75">
        <f t="shared" si="3"/>
        <v>0</v>
      </c>
      <c r="Z16" s="76"/>
      <c r="AA16" s="76"/>
      <c r="AB16" s="76"/>
      <c r="AC16" s="76"/>
      <c r="AD16" s="76"/>
      <c r="AE16" s="75">
        <f t="shared" si="4"/>
        <v>0</v>
      </c>
      <c r="AF16" s="76"/>
      <c r="AG16" s="76"/>
      <c r="AH16" s="76"/>
      <c r="AI16" s="76"/>
      <c r="AJ16" s="76"/>
      <c r="AK16" s="75">
        <f t="shared" si="5"/>
        <v>0</v>
      </c>
    </row>
    <row r="17" spans="1:37" ht="24.9" customHeight="1" x14ac:dyDescent="0.3">
      <c r="A17" s="12" t="s">
        <v>35</v>
      </c>
      <c r="B17" s="18">
        <v>13</v>
      </c>
      <c r="C17" s="16" t="s">
        <v>36</v>
      </c>
      <c r="D17" s="10"/>
      <c r="E17" s="10">
        <f>AD23</f>
        <v>0</v>
      </c>
      <c r="F17" s="10">
        <f>AJ23</f>
        <v>0</v>
      </c>
      <c r="G17" s="10"/>
      <c r="H17" s="10"/>
      <c r="I17" s="10"/>
      <c r="J17" s="10"/>
      <c r="K17" s="10"/>
      <c r="L17" s="10"/>
      <c r="M17" s="10"/>
      <c r="N17" s="14">
        <f t="shared" si="0"/>
        <v>0</v>
      </c>
      <c r="O17" s="17"/>
      <c r="P17" s="76"/>
      <c r="Q17" s="76"/>
      <c r="R17" s="76"/>
      <c r="S17" s="75">
        <f t="shared" si="1"/>
        <v>0</v>
      </c>
      <c r="T17" s="76"/>
      <c r="U17" s="76"/>
      <c r="V17" s="76"/>
      <c r="W17" s="76"/>
      <c r="X17" s="76"/>
      <c r="Y17" s="75">
        <f t="shared" si="3"/>
        <v>0</v>
      </c>
      <c r="Z17" s="76"/>
      <c r="AA17" s="76"/>
      <c r="AB17" s="76"/>
      <c r="AC17" s="76"/>
      <c r="AD17" s="76"/>
      <c r="AE17" s="75">
        <f t="shared" si="4"/>
        <v>0</v>
      </c>
      <c r="AF17" s="76"/>
      <c r="AG17" s="76"/>
      <c r="AH17" s="76"/>
      <c r="AI17" s="76"/>
      <c r="AJ17" s="76"/>
      <c r="AK17" s="75">
        <f t="shared" si="5"/>
        <v>0</v>
      </c>
    </row>
    <row r="18" spans="1:37" ht="24.9" customHeight="1" x14ac:dyDescent="0.3">
      <c r="A18" s="19" t="s">
        <v>37</v>
      </c>
      <c r="B18" s="20">
        <v>14</v>
      </c>
      <c r="C18" s="21" t="s">
        <v>38</v>
      </c>
      <c r="D18" s="22">
        <f>SUM(D5:D17)</f>
        <v>9752844</v>
      </c>
      <c r="E18" s="22">
        <f t="shared" ref="E18:M18" si="6">SUM(E5:E17)</f>
        <v>0</v>
      </c>
      <c r="F18" s="22">
        <f t="shared" si="6"/>
        <v>0</v>
      </c>
      <c r="G18" s="22">
        <f t="shared" si="6"/>
        <v>0</v>
      </c>
      <c r="H18" s="22">
        <f t="shared" si="6"/>
        <v>0</v>
      </c>
      <c r="I18" s="22">
        <f t="shared" si="6"/>
        <v>0</v>
      </c>
      <c r="J18" s="22">
        <f t="shared" si="6"/>
        <v>0</v>
      </c>
      <c r="K18" s="22">
        <f t="shared" si="6"/>
        <v>0</v>
      </c>
      <c r="L18" s="22">
        <f t="shared" si="6"/>
        <v>0</v>
      </c>
      <c r="M18" s="22">
        <f t="shared" si="6"/>
        <v>0</v>
      </c>
      <c r="N18" s="14">
        <f t="shared" si="0"/>
        <v>9752844</v>
      </c>
      <c r="O18" s="17"/>
      <c r="P18" s="76"/>
      <c r="Q18" s="76"/>
      <c r="R18" s="76"/>
      <c r="S18" s="75">
        <f t="shared" si="1"/>
        <v>0</v>
      </c>
      <c r="T18" s="76"/>
      <c r="U18" s="76"/>
      <c r="V18" s="76"/>
      <c r="W18" s="76"/>
      <c r="X18" s="76"/>
      <c r="Y18" s="75"/>
      <c r="Z18" s="76"/>
      <c r="AA18" s="76"/>
      <c r="AB18" s="76"/>
      <c r="AC18" s="76"/>
      <c r="AD18" s="76"/>
      <c r="AE18" s="75">
        <f t="shared" si="4"/>
        <v>0</v>
      </c>
      <c r="AF18" s="76"/>
      <c r="AG18" s="76"/>
      <c r="AH18" s="76"/>
      <c r="AI18" s="76"/>
      <c r="AJ18" s="76"/>
      <c r="AK18" s="75">
        <f>SUM((Q18*15.5%))+(R18*11*13%)+(AH18*28%)</f>
        <v>0</v>
      </c>
    </row>
    <row r="19" spans="1:37" ht="24.9" customHeight="1" x14ac:dyDescent="0.3">
      <c r="A19" s="12" t="s">
        <v>39</v>
      </c>
      <c r="B19" s="18">
        <v>17</v>
      </c>
      <c r="C19" s="16" t="s">
        <v>40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>
        <f t="shared" si="0"/>
        <v>0</v>
      </c>
      <c r="O19" s="17"/>
      <c r="P19" s="76"/>
      <c r="Q19" s="76"/>
      <c r="R19" s="76"/>
      <c r="S19" s="75">
        <f t="shared" si="1"/>
        <v>0</v>
      </c>
      <c r="T19" s="76"/>
      <c r="U19" s="76"/>
      <c r="V19" s="76"/>
      <c r="W19" s="76"/>
      <c r="X19" s="76"/>
      <c r="Y19" s="75"/>
      <c r="Z19" s="76"/>
      <c r="AA19" s="76"/>
      <c r="AB19" s="76"/>
      <c r="AC19" s="76"/>
      <c r="AD19" s="76"/>
      <c r="AE19" s="75">
        <f t="shared" si="4"/>
        <v>0</v>
      </c>
      <c r="AF19" s="76"/>
      <c r="AG19" s="76"/>
      <c r="AH19" s="76"/>
      <c r="AI19" s="76"/>
      <c r="AJ19" s="76"/>
      <c r="AK19" s="75">
        <f t="shared" ref="AK19:AK22" si="7">SUM((Q19*15.5%))+(R19*11*13%)+(AH19*28%)</f>
        <v>0</v>
      </c>
    </row>
    <row r="20" spans="1:37" ht="24.9" customHeight="1" x14ac:dyDescent="0.3">
      <c r="A20" s="19" t="s">
        <v>41</v>
      </c>
      <c r="B20" s="20">
        <v>18</v>
      </c>
      <c r="C20" s="21" t="s">
        <v>42</v>
      </c>
      <c r="D20" s="22">
        <f t="shared" ref="D20:M20" si="8">SUM(D19:D19)</f>
        <v>0</v>
      </c>
      <c r="E20" s="22">
        <f t="shared" si="8"/>
        <v>0</v>
      </c>
      <c r="F20" s="22">
        <f t="shared" si="8"/>
        <v>0</v>
      </c>
      <c r="G20" s="22">
        <f t="shared" si="8"/>
        <v>0</v>
      </c>
      <c r="H20" s="22">
        <f t="shared" si="8"/>
        <v>0</v>
      </c>
      <c r="I20" s="22">
        <f t="shared" si="8"/>
        <v>0</v>
      </c>
      <c r="J20" s="22">
        <f t="shared" si="8"/>
        <v>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14">
        <f t="shared" si="0"/>
        <v>0</v>
      </c>
      <c r="O20" s="17"/>
      <c r="P20" s="76"/>
      <c r="Q20" s="76"/>
      <c r="R20" s="76"/>
      <c r="S20" s="75">
        <f t="shared" si="1"/>
        <v>0</v>
      </c>
      <c r="T20" s="76"/>
      <c r="U20" s="76"/>
      <c r="V20" s="76"/>
      <c r="W20" s="76"/>
      <c r="X20" s="76"/>
      <c r="Y20" s="75"/>
      <c r="Z20" s="76"/>
      <c r="AA20" s="76"/>
      <c r="AB20" s="76"/>
      <c r="AC20" s="76"/>
      <c r="AD20" s="76"/>
      <c r="AE20" s="75"/>
      <c r="AF20" s="76"/>
      <c r="AG20" s="76"/>
      <c r="AH20" s="76"/>
      <c r="AI20" s="76"/>
      <c r="AJ20" s="76"/>
      <c r="AK20" s="75">
        <f t="shared" si="7"/>
        <v>0</v>
      </c>
    </row>
    <row r="21" spans="1:37" ht="24.9" customHeight="1" x14ac:dyDescent="0.3">
      <c r="A21" s="23" t="s">
        <v>43</v>
      </c>
      <c r="B21" s="24">
        <v>19</v>
      </c>
      <c r="C21" s="25" t="s">
        <v>44</v>
      </c>
      <c r="D21" s="26">
        <f>D18+D20</f>
        <v>9752844</v>
      </c>
      <c r="E21" s="26">
        <f t="shared" ref="E21:M21" si="9">E18+E20</f>
        <v>0</v>
      </c>
      <c r="F21" s="26">
        <f t="shared" si="9"/>
        <v>0</v>
      </c>
      <c r="G21" s="26">
        <f t="shared" si="9"/>
        <v>0</v>
      </c>
      <c r="H21" s="26">
        <f t="shared" si="9"/>
        <v>0</v>
      </c>
      <c r="I21" s="26">
        <f t="shared" si="9"/>
        <v>0</v>
      </c>
      <c r="J21" s="26">
        <f t="shared" si="9"/>
        <v>0</v>
      </c>
      <c r="K21" s="26">
        <f t="shared" si="9"/>
        <v>0</v>
      </c>
      <c r="L21" s="26">
        <f t="shared" si="9"/>
        <v>0</v>
      </c>
      <c r="M21" s="26">
        <f t="shared" si="9"/>
        <v>0</v>
      </c>
      <c r="N21" s="26">
        <f t="shared" si="0"/>
        <v>9752844</v>
      </c>
      <c r="O21" s="15"/>
      <c r="P21" s="76"/>
      <c r="Q21" s="76"/>
      <c r="R21" s="76"/>
      <c r="S21" s="75">
        <f t="shared" si="1"/>
        <v>0</v>
      </c>
      <c r="T21" s="76"/>
      <c r="U21" s="76"/>
      <c r="V21" s="76"/>
      <c r="W21" s="76"/>
      <c r="X21" s="76"/>
      <c r="Y21" s="75"/>
      <c r="Z21" s="76"/>
      <c r="AA21" s="76"/>
      <c r="AB21" s="76"/>
      <c r="AC21" s="76"/>
      <c r="AD21" s="76"/>
      <c r="AE21" s="75">
        <f t="shared" si="4"/>
        <v>0</v>
      </c>
      <c r="AF21" s="76"/>
      <c r="AG21" s="76"/>
      <c r="AH21" s="76"/>
      <c r="AI21" s="76"/>
      <c r="AJ21" s="76"/>
      <c r="AK21" s="75">
        <f t="shared" si="7"/>
        <v>0</v>
      </c>
    </row>
    <row r="22" spans="1:37" ht="24.9" customHeight="1" x14ac:dyDescent="0.3">
      <c r="A22" s="23" t="s">
        <v>45</v>
      </c>
      <c r="B22" s="24">
        <v>20</v>
      </c>
      <c r="C22" s="25" t="s">
        <v>46</v>
      </c>
      <c r="D22" s="26">
        <f>Y23</f>
        <v>1285040.22</v>
      </c>
      <c r="E22" s="26">
        <f>AE23</f>
        <v>0</v>
      </c>
      <c r="F22" s="26">
        <f>AK23</f>
        <v>0</v>
      </c>
      <c r="G22" s="26"/>
      <c r="H22" s="26"/>
      <c r="I22" s="26"/>
      <c r="J22" s="26"/>
      <c r="K22" s="26"/>
      <c r="L22" s="26"/>
      <c r="M22" s="26"/>
      <c r="N22" s="26">
        <f t="shared" si="0"/>
        <v>1285040.22</v>
      </c>
      <c r="O22" s="17"/>
      <c r="P22" s="75"/>
      <c r="Q22" s="75"/>
      <c r="R22" s="75"/>
      <c r="S22" s="75">
        <f t="shared" si="1"/>
        <v>0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>
        <f t="shared" si="4"/>
        <v>0</v>
      </c>
      <c r="AF22" s="75"/>
      <c r="AG22" s="75"/>
      <c r="AH22" s="75"/>
      <c r="AI22" s="75"/>
      <c r="AJ22" s="75"/>
      <c r="AK22" s="75">
        <f t="shared" si="7"/>
        <v>0</v>
      </c>
    </row>
    <row r="23" spans="1:37" ht="24.9" customHeight="1" x14ac:dyDescent="0.3">
      <c r="A23" s="28" t="s">
        <v>47</v>
      </c>
      <c r="B23" s="18">
        <v>21</v>
      </c>
      <c r="C23" s="16" t="s">
        <v>48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>
        <f t="shared" si="0"/>
        <v>0</v>
      </c>
      <c r="O23" s="27"/>
      <c r="P23" s="76"/>
      <c r="Q23" s="76">
        <f t="shared" ref="Q23:AK23" si="10">SUM(Q6:Q22)</f>
        <v>686820</v>
      </c>
      <c r="R23" s="76">
        <f t="shared" si="10"/>
        <v>824184</v>
      </c>
      <c r="S23" s="76">
        <f t="shared" si="10"/>
        <v>9752844</v>
      </c>
      <c r="T23" s="76">
        <f t="shared" si="10"/>
        <v>9752844</v>
      </c>
      <c r="U23" s="76">
        <f t="shared" si="10"/>
        <v>0</v>
      </c>
      <c r="V23" s="76">
        <f t="shared" si="10"/>
        <v>0</v>
      </c>
      <c r="W23" s="76">
        <f t="shared" si="10"/>
        <v>0</v>
      </c>
      <c r="X23" s="76">
        <f t="shared" si="10"/>
        <v>0</v>
      </c>
      <c r="Y23" s="76">
        <f t="shared" si="10"/>
        <v>1285040.22</v>
      </c>
      <c r="Z23" s="76">
        <f t="shared" si="10"/>
        <v>0</v>
      </c>
      <c r="AA23" s="76">
        <f t="shared" si="10"/>
        <v>0</v>
      </c>
      <c r="AB23" s="76">
        <f t="shared" si="10"/>
        <v>0</v>
      </c>
      <c r="AC23" s="76">
        <f t="shared" si="10"/>
        <v>0</v>
      </c>
      <c r="AD23" s="76">
        <f t="shared" si="10"/>
        <v>0</v>
      </c>
      <c r="AE23" s="76">
        <f t="shared" si="10"/>
        <v>0</v>
      </c>
      <c r="AF23" s="76">
        <f t="shared" si="10"/>
        <v>0</v>
      </c>
      <c r="AG23" s="76">
        <f t="shared" si="10"/>
        <v>0</v>
      </c>
      <c r="AH23" s="76">
        <f t="shared" si="10"/>
        <v>0</v>
      </c>
      <c r="AI23" s="76">
        <f t="shared" si="10"/>
        <v>0</v>
      </c>
      <c r="AJ23" s="76">
        <f t="shared" si="10"/>
        <v>0</v>
      </c>
      <c r="AK23" s="76">
        <f t="shared" si="10"/>
        <v>0</v>
      </c>
    </row>
    <row r="24" spans="1:37" ht="24.9" customHeight="1" x14ac:dyDescent="0.3">
      <c r="A24" s="28" t="s">
        <v>49</v>
      </c>
      <c r="B24" s="18">
        <v>22</v>
      </c>
      <c r="C24" s="16" t="s">
        <v>50</v>
      </c>
      <c r="D24" s="10">
        <v>150000</v>
      </c>
      <c r="E24" s="10"/>
      <c r="F24" s="10"/>
      <c r="G24" s="10"/>
      <c r="H24" s="10"/>
      <c r="I24" s="10"/>
      <c r="J24" s="10"/>
      <c r="K24" s="10"/>
      <c r="L24" s="10"/>
      <c r="M24" s="10"/>
      <c r="N24" s="14">
        <f t="shared" si="0"/>
        <v>150000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</row>
    <row r="25" spans="1:37" ht="24.9" customHeight="1" x14ac:dyDescent="0.3">
      <c r="A25" s="28" t="s">
        <v>51</v>
      </c>
      <c r="B25" s="18">
        <v>23</v>
      </c>
      <c r="C25" s="16" t="s">
        <v>52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4">
        <f t="shared" si="0"/>
        <v>0</v>
      </c>
      <c r="O25" s="17"/>
      <c r="P25" s="27"/>
      <c r="Q25" s="27"/>
      <c r="R25" s="27"/>
      <c r="S25" s="27" t="s">
        <v>43</v>
      </c>
      <c r="T25" s="27">
        <f>S23+U23+V23+W23+X23+AH23</f>
        <v>9752844</v>
      </c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ht="24.9" customHeight="1" x14ac:dyDescent="0.3">
      <c r="A26" s="19" t="s">
        <v>53</v>
      </c>
      <c r="B26" s="20">
        <v>24</v>
      </c>
      <c r="C26" s="21" t="s">
        <v>54</v>
      </c>
      <c r="D26" s="22">
        <f>SUM(D23:D25)</f>
        <v>150000</v>
      </c>
      <c r="E26" s="22">
        <f t="shared" ref="E26:M26" si="11">SUM(E23:E25)</f>
        <v>0</v>
      </c>
      <c r="F26" s="22">
        <f t="shared" si="11"/>
        <v>0</v>
      </c>
      <c r="G26" s="22">
        <f t="shared" si="11"/>
        <v>0</v>
      </c>
      <c r="H26" s="22">
        <f t="shared" si="11"/>
        <v>0</v>
      </c>
      <c r="I26" s="22">
        <f t="shared" si="11"/>
        <v>0</v>
      </c>
      <c r="J26" s="22">
        <f t="shared" si="11"/>
        <v>0</v>
      </c>
      <c r="K26" s="22">
        <f t="shared" si="11"/>
        <v>0</v>
      </c>
      <c r="L26" s="22">
        <f t="shared" si="11"/>
        <v>0</v>
      </c>
      <c r="M26" s="22">
        <f t="shared" si="11"/>
        <v>0</v>
      </c>
      <c r="N26" s="14">
        <f t="shared" si="0"/>
        <v>150000</v>
      </c>
      <c r="O26" s="17"/>
      <c r="P26" s="17"/>
      <c r="Q26" s="17"/>
      <c r="R26" s="17"/>
      <c r="S26" s="17" t="s">
        <v>45</v>
      </c>
      <c r="T26" s="17">
        <f>Y23+AK23</f>
        <v>1285040.22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ht="24.9" customHeight="1" x14ac:dyDescent="0.3">
      <c r="A27" s="28" t="s">
        <v>55</v>
      </c>
      <c r="B27" s="18">
        <v>25</v>
      </c>
      <c r="C27" s="16" t="s">
        <v>56</v>
      </c>
      <c r="D27" s="10">
        <v>70000</v>
      </c>
      <c r="E27" s="10"/>
      <c r="F27" s="10"/>
      <c r="G27" s="10"/>
      <c r="H27" s="10"/>
      <c r="I27" s="10"/>
      <c r="J27" s="10"/>
      <c r="K27" s="10"/>
      <c r="L27" s="10"/>
      <c r="M27" s="10"/>
      <c r="N27" s="14">
        <f t="shared" si="0"/>
        <v>70000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ht="24.9" customHeight="1" x14ac:dyDescent="0.3">
      <c r="A28" s="28" t="s">
        <v>57</v>
      </c>
      <c r="B28" s="18">
        <v>26</v>
      </c>
      <c r="C28" s="16" t="s">
        <v>58</v>
      </c>
      <c r="D28" s="10">
        <v>40000</v>
      </c>
      <c r="E28" s="10"/>
      <c r="F28" s="10"/>
      <c r="G28" s="10"/>
      <c r="H28" s="10"/>
      <c r="I28" s="10"/>
      <c r="J28" s="10"/>
      <c r="K28" s="10"/>
      <c r="L28" s="10"/>
      <c r="M28" s="10"/>
      <c r="N28" s="14">
        <f t="shared" si="0"/>
        <v>40000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ht="24.9" customHeight="1" x14ac:dyDescent="0.3">
      <c r="A29" s="19" t="s">
        <v>59</v>
      </c>
      <c r="B29" s="20">
        <v>27</v>
      </c>
      <c r="C29" s="21" t="s">
        <v>60</v>
      </c>
      <c r="D29" s="22">
        <f>SUM(D27:D28)</f>
        <v>110000</v>
      </c>
      <c r="E29" s="22">
        <f t="shared" ref="E29:M29" si="12">SUM(E27:E28)</f>
        <v>0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22">
        <f t="shared" si="12"/>
        <v>0</v>
      </c>
      <c r="L29" s="22">
        <f t="shared" si="12"/>
        <v>0</v>
      </c>
      <c r="M29" s="22">
        <f t="shared" si="12"/>
        <v>0</v>
      </c>
      <c r="N29" s="14">
        <f t="shared" si="0"/>
        <v>110000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ht="24.9" customHeight="1" x14ac:dyDescent="0.3">
      <c r="A30" s="28" t="s">
        <v>61</v>
      </c>
      <c r="B30" s="18">
        <v>28</v>
      </c>
      <c r="C30" s="16" t="s">
        <v>62</v>
      </c>
      <c r="D30" s="10">
        <v>700000</v>
      </c>
      <c r="E30" s="10"/>
      <c r="F30" s="10"/>
      <c r="G30" s="10"/>
      <c r="H30" s="10"/>
      <c r="I30" s="10"/>
      <c r="J30" s="10"/>
      <c r="K30" s="10"/>
      <c r="L30" s="10"/>
      <c r="M30" s="10"/>
      <c r="N30" s="14">
        <f t="shared" si="0"/>
        <v>700000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ht="24.9" customHeight="1" x14ac:dyDescent="0.3">
      <c r="A31" s="28" t="s">
        <v>63</v>
      </c>
      <c r="B31" s="18">
        <v>29</v>
      </c>
      <c r="C31" s="16" t="s">
        <v>64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4">
        <f t="shared" si="0"/>
        <v>0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ht="24.9" customHeight="1" x14ac:dyDescent="0.3">
      <c r="A32" s="28" t="s">
        <v>65</v>
      </c>
      <c r="B32" s="18">
        <v>30</v>
      </c>
      <c r="C32" s="16" t="s">
        <v>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4">
        <f t="shared" si="0"/>
        <v>0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ht="24.9" customHeight="1" x14ac:dyDescent="0.3">
      <c r="A33" s="28" t="s">
        <v>67</v>
      </c>
      <c r="B33" s="18">
        <v>31</v>
      </c>
      <c r="C33" s="16" t="s">
        <v>68</v>
      </c>
      <c r="D33" s="10">
        <v>100000</v>
      </c>
      <c r="E33" s="10"/>
      <c r="F33" s="10"/>
      <c r="G33" s="10"/>
      <c r="H33" s="10"/>
      <c r="I33" s="10"/>
      <c r="J33" s="10"/>
      <c r="K33" s="10"/>
      <c r="L33" s="10"/>
      <c r="M33" s="10"/>
      <c r="N33" s="14">
        <f t="shared" si="0"/>
        <v>100000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ht="24.9" customHeight="1" x14ac:dyDescent="0.3">
      <c r="A34" s="28" t="s">
        <v>69</v>
      </c>
      <c r="B34" s="18">
        <v>32</v>
      </c>
      <c r="C34" s="29" t="s">
        <v>70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4">
        <f t="shared" si="0"/>
        <v>0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24.9" customHeight="1" x14ac:dyDescent="0.3">
      <c r="A35" s="28" t="s">
        <v>71</v>
      </c>
      <c r="B35" s="18">
        <v>33</v>
      </c>
      <c r="C35" s="16" t="s">
        <v>72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4">
        <f t="shared" si="0"/>
        <v>0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ht="24.9" customHeight="1" x14ac:dyDescent="0.3">
      <c r="A36" s="28" t="s">
        <v>73</v>
      </c>
      <c r="B36" s="18">
        <v>34</v>
      </c>
      <c r="C36" s="16" t="s">
        <v>74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4">
        <f t="shared" si="0"/>
        <v>0</v>
      </c>
      <c r="O36" s="30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ht="24.9" customHeight="1" x14ac:dyDescent="0.3">
      <c r="A37" s="19" t="s">
        <v>75</v>
      </c>
      <c r="B37" s="20">
        <v>35</v>
      </c>
      <c r="C37" s="21" t="s">
        <v>76</v>
      </c>
      <c r="D37" s="22">
        <f>SUM(D30:D36)</f>
        <v>800000</v>
      </c>
      <c r="E37" s="22">
        <f t="shared" ref="E37:M37" si="13">SUM(E30:E36)</f>
        <v>0</v>
      </c>
      <c r="F37" s="22">
        <f t="shared" si="13"/>
        <v>0</v>
      </c>
      <c r="G37" s="22">
        <f t="shared" si="13"/>
        <v>0</v>
      </c>
      <c r="H37" s="22">
        <f t="shared" si="13"/>
        <v>0</v>
      </c>
      <c r="I37" s="22">
        <f t="shared" si="13"/>
        <v>0</v>
      </c>
      <c r="J37" s="22">
        <f t="shared" si="13"/>
        <v>0</v>
      </c>
      <c r="K37" s="22">
        <f t="shared" si="13"/>
        <v>0</v>
      </c>
      <c r="L37" s="22">
        <f t="shared" si="13"/>
        <v>0</v>
      </c>
      <c r="M37" s="22">
        <f t="shared" si="13"/>
        <v>0</v>
      </c>
      <c r="N37" s="14">
        <f t="shared" si="0"/>
        <v>800000</v>
      </c>
      <c r="O37" s="15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</row>
    <row r="38" spans="1:37" ht="24.9" customHeight="1" x14ac:dyDescent="0.3">
      <c r="A38" s="28" t="s">
        <v>77</v>
      </c>
      <c r="B38" s="18">
        <v>36</v>
      </c>
      <c r="C38" s="16" t="s">
        <v>78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4">
        <f t="shared" si="0"/>
        <v>0</v>
      </c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24.9" customHeight="1" x14ac:dyDescent="0.3">
      <c r="A39" s="28" t="s">
        <v>79</v>
      </c>
      <c r="B39" s="18">
        <v>37</v>
      </c>
      <c r="C39" s="16" t="s">
        <v>80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4">
        <f t="shared" si="0"/>
        <v>0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ht="24.9" customHeight="1" x14ac:dyDescent="0.3">
      <c r="A40" s="19" t="s">
        <v>81</v>
      </c>
      <c r="B40" s="20">
        <v>38</v>
      </c>
      <c r="C40" s="21" t="s">
        <v>82</v>
      </c>
      <c r="D40" s="22">
        <f>SUM(D38:D39)</f>
        <v>0</v>
      </c>
      <c r="E40" s="22">
        <f t="shared" ref="E40:M40" si="14">SUM(E38:E39)</f>
        <v>0</v>
      </c>
      <c r="F40" s="22">
        <f t="shared" si="14"/>
        <v>0</v>
      </c>
      <c r="G40" s="22">
        <f t="shared" si="14"/>
        <v>0</v>
      </c>
      <c r="H40" s="22">
        <f t="shared" si="14"/>
        <v>0</v>
      </c>
      <c r="I40" s="22">
        <f t="shared" si="14"/>
        <v>0</v>
      </c>
      <c r="J40" s="22">
        <f t="shared" si="14"/>
        <v>0</v>
      </c>
      <c r="K40" s="22">
        <f t="shared" si="14"/>
        <v>0</v>
      </c>
      <c r="L40" s="22">
        <f t="shared" si="14"/>
        <v>0</v>
      </c>
      <c r="M40" s="22">
        <f t="shared" si="14"/>
        <v>0</v>
      </c>
      <c r="N40" s="14">
        <f t="shared" si="0"/>
        <v>0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ht="24.9" customHeight="1" x14ac:dyDescent="0.3">
      <c r="A41" s="28" t="s">
        <v>83</v>
      </c>
      <c r="B41" s="18">
        <v>39</v>
      </c>
      <c r="C41" s="16" t="s">
        <v>84</v>
      </c>
      <c r="D41" s="10">
        <v>250000</v>
      </c>
      <c r="E41" s="10"/>
      <c r="F41" s="10"/>
      <c r="G41" s="10"/>
      <c r="H41" s="10"/>
      <c r="I41" s="10"/>
      <c r="J41" s="10"/>
      <c r="K41" s="10"/>
      <c r="L41" s="10"/>
      <c r="M41" s="10"/>
      <c r="N41" s="14">
        <f t="shared" si="0"/>
        <v>250000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ht="24.9" customHeight="1" x14ac:dyDescent="0.3">
      <c r="A42" s="28" t="s">
        <v>85</v>
      </c>
      <c r="B42" s="18">
        <v>40</v>
      </c>
      <c r="C42" s="16" t="s">
        <v>86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4">
        <f t="shared" si="0"/>
        <v>0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ht="24.9" customHeight="1" x14ac:dyDescent="0.3">
      <c r="A43" s="28" t="s">
        <v>87</v>
      </c>
      <c r="B43" s="18">
        <v>41</v>
      </c>
      <c r="C43" s="16" t="s">
        <v>88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4">
        <f t="shared" si="0"/>
        <v>0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ht="24.9" customHeight="1" x14ac:dyDescent="0.3">
      <c r="A44" s="28" t="s">
        <v>89</v>
      </c>
      <c r="B44" s="18">
        <v>42</v>
      </c>
      <c r="C44" s="16" t="s">
        <v>90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4">
        <f t="shared" si="0"/>
        <v>0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ht="24.9" customHeight="1" x14ac:dyDescent="0.3">
      <c r="A45" s="28" t="s">
        <v>91</v>
      </c>
      <c r="B45" s="18">
        <v>43</v>
      </c>
      <c r="C45" s="16" t="s">
        <v>92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4">
        <f t="shared" si="0"/>
        <v>0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ht="24.9" customHeight="1" x14ac:dyDescent="0.3">
      <c r="A46" s="19" t="s">
        <v>93</v>
      </c>
      <c r="B46" s="20">
        <v>44</v>
      </c>
      <c r="C46" s="21" t="s">
        <v>94</v>
      </c>
      <c r="D46" s="22">
        <f>SUM(D41:D45)</f>
        <v>250000</v>
      </c>
      <c r="E46" s="22">
        <f t="shared" ref="E46:M46" si="15">SUM(E41:E45)</f>
        <v>0</v>
      </c>
      <c r="F46" s="22">
        <f t="shared" si="15"/>
        <v>0</v>
      </c>
      <c r="G46" s="22">
        <f t="shared" si="15"/>
        <v>0</v>
      </c>
      <c r="H46" s="22">
        <f t="shared" si="15"/>
        <v>0</v>
      </c>
      <c r="I46" s="22">
        <f t="shared" si="15"/>
        <v>0</v>
      </c>
      <c r="J46" s="22">
        <f t="shared" si="15"/>
        <v>0</v>
      </c>
      <c r="K46" s="22">
        <f t="shared" si="15"/>
        <v>0</v>
      </c>
      <c r="L46" s="22">
        <f t="shared" si="15"/>
        <v>0</v>
      </c>
      <c r="M46" s="22">
        <f t="shared" si="15"/>
        <v>0</v>
      </c>
      <c r="N46" s="14">
        <f t="shared" si="0"/>
        <v>250000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ht="24.9" customHeight="1" x14ac:dyDescent="0.3">
      <c r="A47" s="23" t="s">
        <v>95</v>
      </c>
      <c r="B47" s="24">
        <v>45</v>
      </c>
      <c r="C47" s="25" t="s">
        <v>96</v>
      </c>
      <c r="D47" s="26">
        <f>D26+D29+D37+D40+D46</f>
        <v>1310000</v>
      </c>
      <c r="E47" s="26">
        <f t="shared" ref="E47:M47" si="16">E26+E29+E37+E40+E46</f>
        <v>0</v>
      </c>
      <c r="F47" s="26">
        <f t="shared" si="16"/>
        <v>0</v>
      </c>
      <c r="G47" s="26">
        <f t="shared" si="16"/>
        <v>0</v>
      </c>
      <c r="H47" s="26">
        <f t="shared" si="16"/>
        <v>0</v>
      </c>
      <c r="I47" s="26">
        <f t="shared" si="16"/>
        <v>0</v>
      </c>
      <c r="J47" s="26">
        <f t="shared" si="16"/>
        <v>0</v>
      </c>
      <c r="K47" s="26">
        <f t="shared" si="16"/>
        <v>0</v>
      </c>
      <c r="L47" s="26">
        <f t="shared" si="16"/>
        <v>0</v>
      </c>
      <c r="M47" s="26">
        <f t="shared" si="16"/>
        <v>0</v>
      </c>
      <c r="N47" s="26">
        <f t="shared" si="0"/>
        <v>1310000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ht="24.9" hidden="1" customHeight="1" x14ac:dyDescent="0.3">
      <c r="A48" s="28" t="s">
        <v>97</v>
      </c>
      <c r="B48" s="18">
        <v>46</v>
      </c>
      <c r="C48" s="31" t="s">
        <v>98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>
        <f t="shared" si="0"/>
        <v>0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ht="24.9" hidden="1" customHeight="1" x14ac:dyDescent="0.3">
      <c r="A49" s="28" t="s">
        <v>99</v>
      </c>
      <c r="B49" s="18">
        <v>47</v>
      </c>
      <c r="C49" s="31" t="s">
        <v>100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>
        <f t="shared" si="0"/>
        <v>0</v>
      </c>
      <c r="O49" s="2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ht="24.9" hidden="1" customHeight="1" x14ac:dyDescent="0.3">
      <c r="A50" s="28" t="s">
        <v>101</v>
      </c>
      <c r="B50" s="18">
        <v>48</v>
      </c>
      <c r="C50" s="33" t="s">
        <v>102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>
        <f t="shared" si="0"/>
        <v>0</v>
      </c>
      <c r="O50" s="32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24.9" hidden="1" customHeight="1" x14ac:dyDescent="0.3">
      <c r="A51" s="28" t="s">
        <v>103</v>
      </c>
      <c r="B51" s="18">
        <v>49</v>
      </c>
      <c r="C51" s="33" t="s">
        <v>104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4">
        <f t="shared" si="0"/>
        <v>0</v>
      </c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</row>
    <row r="52" spans="1:37" ht="24.9" hidden="1" customHeight="1" x14ac:dyDescent="0.3">
      <c r="A52" s="28" t="s">
        <v>105</v>
      </c>
      <c r="B52" s="18">
        <v>50</v>
      </c>
      <c r="C52" s="33" t="s">
        <v>106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4">
        <f t="shared" si="0"/>
        <v>0</v>
      </c>
      <c r="O52" s="34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</row>
    <row r="53" spans="1:37" ht="24.9" hidden="1" customHeight="1" x14ac:dyDescent="0.3">
      <c r="A53" s="28" t="s">
        <v>107</v>
      </c>
      <c r="B53" s="18">
        <v>51</v>
      </c>
      <c r="C53" s="31" t="s">
        <v>108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4">
        <f t="shared" si="0"/>
        <v>0</v>
      </c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1:37" ht="24.9" hidden="1" customHeight="1" x14ac:dyDescent="0.3">
      <c r="A54" s="28" t="s">
        <v>109</v>
      </c>
      <c r="B54" s="18">
        <v>52</v>
      </c>
      <c r="C54" s="31" t="s">
        <v>110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4">
        <f t="shared" si="0"/>
        <v>0</v>
      </c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1:37" ht="24.9" hidden="1" customHeight="1" x14ac:dyDescent="0.3">
      <c r="A55" s="28" t="s">
        <v>111</v>
      </c>
      <c r="B55" s="18">
        <v>53</v>
      </c>
      <c r="C55" s="31" t="s">
        <v>112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4">
        <f t="shared" si="0"/>
        <v>0</v>
      </c>
      <c r="O55" s="32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1:37" ht="24.9" customHeight="1" x14ac:dyDescent="0.3">
      <c r="A56" s="23" t="s">
        <v>113</v>
      </c>
      <c r="B56" s="24">
        <v>54</v>
      </c>
      <c r="C56" s="25" t="s">
        <v>114</v>
      </c>
      <c r="D56" s="26">
        <f t="shared" ref="D56:M56" si="17">SUM(D48:D55)</f>
        <v>0</v>
      </c>
      <c r="E56" s="26">
        <f t="shared" si="17"/>
        <v>0</v>
      </c>
      <c r="F56" s="26">
        <f t="shared" si="17"/>
        <v>0</v>
      </c>
      <c r="G56" s="26">
        <f t="shared" si="17"/>
        <v>0</v>
      </c>
      <c r="H56" s="26">
        <f t="shared" si="17"/>
        <v>0</v>
      </c>
      <c r="I56" s="26">
        <f t="shared" si="17"/>
        <v>0</v>
      </c>
      <c r="J56" s="26">
        <f t="shared" si="17"/>
        <v>0</v>
      </c>
      <c r="K56" s="26">
        <f t="shared" si="17"/>
        <v>0</v>
      </c>
      <c r="L56" s="26">
        <f t="shared" si="17"/>
        <v>0</v>
      </c>
      <c r="M56" s="26">
        <f t="shared" si="17"/>
        <v>0</v>
      </c>
      <c r="N56" s="26">
        <f t="shared" si="0"/>
        <v>0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</row>
    <row r="57" spans="1:37" ht="24.9" hidden="1" customHeight="1" x14ac:dyDescent="0.3">
      <c r="A57" s="28" t="s">
        <v>115</v>
      </c>
      <c r="B57" s="18">
        <v>55</v>
      </c>
      <c r="C57" s="31" t="s">
        <v>116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4">
        <f t="shared" si="0"/>
        <v>0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</row>
    <row r="58" spans="1:37" ht="24.9" hidden="1" customHeight="1" x14ac:dyDescent="0.3">
      <c r="A58" s="36" t="s">
        <v>117</v>
      </c>
      <c r="B58" s="18">
        <v>56</v>
      </c>
      <c r="C58" s="31" t="s">
        <v>118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4">
        <f t="shared" si="0"/>
        <v>0</v>
      </c>
      <c r="O58" s="35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</row>
    <row r="59" spans="1:37" ht="24.9" hidden="1" customHeight="1" x14ac:dyDescent="0.3">
      <c r="A59" s="36" t="s">
        <v>119</v>
      </c>
      <c r="B59" s="18">
        <v>57</v>
      </c>
      <c r="C59" s="31" t="s">
        <v>120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>
        <f t="shared" si="0"/>
        <v>0</v>
      </c>
      <c r="O59" s="32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24.9" hidden="1" customHeight="1" x14ac:dyDescent="0.3">
      <c r="A60" s="36" t="s">
        <v>121</v>
      </c>
      <c r="B60" s="18">
        <v>58</v>
      </c>
      <c r="C60" s="31" t="s">
        <v>122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4">
        <f t="shared" si="0"/>
        <v>0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</row>
    <row r="61" spans="1:37" ht="24.9" hidden="1" customHeight="1" x14ac:dyDescent="0.3">
      <c r="A61" s="37" t="s">
        <v>123</v>
      </c>
      <c r="B61" s="38">
        <v>59</v>
      </c>
      <c r="C61" s="39" t="s">
        <v>124</v>
      </c>
      <c r="D61" s="40">
        <f>SUM(D58:D60)</f>
        <v>0</v>
      </c>
      <c r="E61" s="40">
        <f t="shared" ref="E61:M61" si="18">SUM(E58:E60)</f>
        <v>0</v>
      </c>
      <c r="F61" s="40">
        <f t="shared" si="18"/>
        <v>0</v>
      </c>
      <c r="G61" s="40">
        <f t="shared" si="18"/>
        <v>0</v>
      </c>
      <c r="H61" s="40">
        <f t="shared" si="18"/>
        <v>0</v>
      </c>
      <c r="I61" s="40">
        <f t="shared" si="18"/>
        <v>0</v>
      </c>
      <c r="J61" s="40">
        <f t="shared" si="18"/>
        <v>0</v>
      </c>
      <c r="K61" s="40">
        <f t="shared" si="18"/>
        <v>0</v>
      </c>
      <c r="L61" s="40">
        <f t="shared" si="18"/>
        <v>0</v>
      </c>
      <c r="M61" s="40">
        <f t="shared" si="18"/>
        <v>0</v>
      </c>
      <c r="N61" s="14">
        <f t="shared" si="0"/>
        <v>0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</row>
    <row r="62" spans="1:37" ht="24.9" hidden="1" customHeight="1" x14ac:dyDescent="0.3">
      <c r="A62" s="28" t="s">
        <v>125</v>
      </c>
      <c r="B62" s="18">
        <v>60</v>
      </c>
      <c r="C62" s="31" t="s">
        <v>126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4">
        <f t="shared" si="0"/>
        <v>0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</row>
    <row r="63" spans="1:37" ht="24.9" hidden="1" customHeight="1" x14ac:dyDescent="0.3">
      <c r="A63" s="28" t="s">
        <v>127</v>
      </c>
      <c r="B63" s="18">
        <v>61</v>
      </c>
      <c r="C63" s="31" t="s">
        <v>128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4">
        <f t="shared" si="0"/>
        <v>0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</row>
    <row r="64" spans="1:37" ht="24.9" hidden="1" customHeight="1" x14ac:dyDescent="0.3">
      <c r="A64" s="28" t="s">
        <v>129</v>
      </c>
      <c r="B64" s="18">
        <v>62</v>
      </c>
      <c r="C64" s="31" t="s">
        <v>130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4">
        <f t="shared" si="0"/>
        <v>0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</row>
    <row r="65" spans="1:37" ht="24.9" hidden="1" customHeight="1" x14ac:dyDescent="0.3">
      <c r="A65" s="28" t="s">
        <v>131</v>
      </c>
      <c r="B65" s="18">
        <v>63</v>
      </c>
      <c r="C65" s="31" t="s">
        <v>132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4">
        <f t="shared" si="0"/>
        <v>0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</row>
    <row r="66" spans="1:37" ht="24.9" hidden="1" customHeight="1" x14ac:dyDescent="0.3">
      <c r="A66" s="28" t="s">
        <v>133</v>
      </c>
      <c r="B66" s="18">
        <v>64</v>
      </c>
      <c r="C66" s="31" t="s">
        <v>134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4">
        <f t="shared" si="0"/>
        <v>0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</row>
    <row r="67" spans="1:37" ht="24.9" hidden="1" customHeight="1" x14ac:dyDescent="0.3">
      <c r="A67" s="28" t="s">
        <v>135</v>
      </c>
      <c r="B67" s="18">
        <v>65</v>
      </c>
      <c r="C67" s="31" t="s">
        <v>136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4">
        <f t="shared" si="0"/>
        <v>0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</row>
    <row r="68" spans="1:37" ht="24.9" hidden="1" customHeight="1" x14ac:dyDescent="0.3">
      <c r="A68" s="28" t="s">
        <v>137</v>
      </c>
      <c r="B68" s="18">
        <v>66</v>
      </c>
      <c r="C68" s="31" t="s">
        <v>138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4">
        <f t="shared" ref="N68:N133" si="19">SUM(D68:M68)</f>
        <v>0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</row>
    <row r="69" spans="1:37" ht="24.9" hidden="1" customHeight="1" x14ac:dyDescent="0.3">
      <c r="A69" s="28" t="s">
        <v>139</v>
      </c>
      <c r="B69" s="18">
        <v>67</v>
      </c>
      <c r="C69" s="31" t="s">
        <v>140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4">
        <f t="shared" si="19"/>
        <v>0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</row>
    <row r="70" spans="1:37" ht="24.9" hidden="1" customHeight="1" x14ac:dyDescent="0.3">
      <c r="A70" s="28" t="s">
        <v>141</v>
      </c>
      <c r="B70" s="18">
        <v>68</v>
      </c>
      <c r="C70" s="31" t="s">
        <v>142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4">
        <f t="shared" si="19"/>
        <v>0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</row>
    <row r="71" spans="1:37" ht="24.9" hidden="1" customHeight="1" x14ac:dyDescent="0.3">
      <c r="A71" s="28" t="s">
        <v>143</v>
      </c>
      <c r="B71" s="18">
        <v>69</v>
      </c>
      <c r="C71" s="31" t="s">
        <v>144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4">
        <f t="shared" si="19"/>
        <v>0</v>
      </c>
      <c r="O71" s="41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</row>
    <row r="72" spans="1:37" ht="24.9" hidden="1" customHeight="1" x14ac:dyDescent="0.3">
      <c r="A72" s="28" t="s">
        <v>145</v>
      </c>
      <c r="B72" s="18">
        <v>70</v>
      </c>
      <c r="C72" s="31" t="s">
        <v>146</v>
      </c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4">
        <f t="shared" si="19"/>
        <v>0</v>
      </c>
      <c r="O72" s="32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</row>
    <row r="73" spans="1:37" ht="24.9" customHeight="1" x14ac:dyDescent="0.3">
      <c r="A73" s="23" t="s">
        <v>147</v>
      </c>
      <c r="B73" s="24">
        <v>71</v>
      </c>
      <c r="C73" s="25" t="s">
        <v>148</v>
      </c>
      <c r="D73" s="26">
        <f>D57+D61+D62+D63+D64+D65+D66+D67+D68+D69+D70+D71+D72</f>
        <v>0</v>
      </c>
      <c r="E73" s="26">
        <f t="shared" ref="E73:M73" si="20">E57+E61+E62+E63+E64+E65+E66+E67+E68+E69+E70+E71+E72</f>
        <v>0</v>
      </c>
      <c r="F73" s="26">
        <f t="shared" si="20"/>
        <v>0</v>
      </c>
      <c r="G73" s="26">
        <f t="shared" si="20"/>
        <v>0</v>
      </c>
      <c r="H73" s="26">
        <f t="shared" si="20"/>
        <v>0</v>
      </c>
      <c r="I73" s="26">
        <f t="shared" si="20"/>
        <v>0</v>
      </c>
      <c r="J73" s="26">
        <f t="shared" si="20"/>
        <v>0</v>
      </c>
      <c r="K73" s="26">
        <f t="shared" si="20"/>
        <v>0</v>
      </c>
      <c r="L73" s="26">
        <f t="shared" si="20"/>
        <v>0</v>
      </c>
      <c r="M73" s="26">
        <f t="shared" si="20"/>
        <v>0</v>
      </c>
      <c r="N73" s="26">
        <f t="shared" si="19"/>
        <v>0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1:37" ht="24.9" customHeight="1" x14ac:dyDescent="0.3">
      <c r="A74" s="28" t="s">
        <v>149</v>
      </c>
      <c r="B74" s="18">
        <v>72</v>
      </c>
      <c r="C74" s="42" t="s">
        <v>150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4">
        <f t="shared" si="19"/>
        <v>0</v>
      </c>
      <c r="O74" s="41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</row>
    <row r="75" spans="1:37" ht="24.9" customHeight="1" x14ac:dyDescent="0.3">
      <c r="A75" s="28" t="s">
        <v>151</v>
      </c>
      <c r="B75" s="18">
        <v>73</v>
      </c>
      <c r="C75" s="42" t="s">
        <v>152</v>
      </c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4">
        <f t="shared" si="19"/>
        <v>0</v>
      </c>
      <c r="O75" s="35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</row>
    <row r="76" spans="1:37" ht="24.9" customHeight="1" x14ac:dyDescent="0.3">
      <c r="A76" s="28" t="s">
        <v>153</v>
      </c>
      <c r="B76" s="18">
        <v>74</v>
      </c>
      <c r="C76" s="42" t="s">
        <v>154</v>
      </c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4">
        <f t="shared" si="19"/>
        <v>0</v>
      </c>
      <c r="O76" s="1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</row>
    <row r="77" spans="1:37" ht="24.9" customHeight="1" x14ac:dyDescent="0.3">
      <c r="A77" s="28" t="s">
        <v>155</v>
      </c>
      <c r="B77" s="18">
        <v>75</v>
      </c>
      <c r="C77" s="42" t="s">
        <v>156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4">
        <f t="shared" si="19"/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1:37" ht="24.9" customHeight="1" x14ac:dyDescent="0.3">
      <c r="A78" s="28" t="s">
        <v>157</v>
      </c>
      <c r="B78" s="18">
        <v>76</v>
      </c>
      <c r="C78" s="16" t="s">
        <v>158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4">
        <f t="shared" si="19"/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1:37" ht="24.9" customHeight="1" x14ac:dyDescent="0.3">
      <c r="A79" s="28" t="s">
        <v>159</v>
      </c>
      <c r="B79" s="18">
        <v>77</v>
      </c>
      <c r="C79" s="16" t="s">
        <v>160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4">
        <f t="shared" si="19"/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1:37" ht="24.9" customHeight="1" x14ac:dyDescent="0.3">
      <c r="A80" s="28" t="s">
        <v>161</v>
      </c>
      <c r="B80" s="18">
        <v>78</v>
      </c>
      <c r="C80" s="16" t="s">
        <v>162</v>
      </c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4">
        <f t="shared" si="19"/>
        <v>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1:37" ht="24.9" customHeight="1" x14ac:dyDescent="0.3">
      <c r="A81" s="23" t="s">
        <v>163</v>
      </c>
      <c r="B81" s="24">
        <v>79</v>
      </c>
      <c r="C81" s="25" t="s">
        <v>164</v>
      </c>
      <c r="D81" s="26">
        <f>SUM(D74:D80)</f>
        <v>0</v>
      </c>
      <c r="E81" s="26">
        <f t="shared" ref="E81:M81" si="21">SUM(E74:E80)</f>
        <v>0</v>
      </c>
      <c r="F81" s="26">
        <f t="shared" si="21"/>
        <v>0</v>
      </c>
      <c r="G81" s="26">
        <f t="shared" si="21"/>
        <v>0</v>
      </c>
      <c r="H81" s="26">
        <f t="shared" si="21"/>
        <v>0</v>
      </c>
      <c r="I81" s="26">
        <f t="shared" si="21"/>
        <v>0</v>
      </c>
      <c r="J81" s="26">
        <f t="shared" si="21"/>
        <v>0</v>
      </c>
      <c r="K81" s="26">
        <f t="shared" si="21"/>
        <v>0</v>
      </c>
      <c r="L81" s="26">
        <f t="shared" si="21"/>
        <v>0</v>
      </c>
      <c r="M81" s="26">
        <f t="shared" si="21"/>
        <v>0</v>
      </c>
      <c r="N81" s="26">
        <f t="shared" si="19"/>
        <v>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1:37" ht="24.9" customHeight="1" x14ac:dyDescent="0.3">
      <c r="A82" s="28" t="s">
        <v>165</v>
      </c>
      <c r="B82" s="18">
        <v>80</v>
      </c>
      <c r="C82" s="31" t="s">
        <v>166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4">
        <f t="shared" si="19"/>
        <v>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1:37" ht="24.9" customHeight="1" x14ac:dyDescent="0.3">
      <c r="A83" s="28" t="s">
        <v>167</v>
      </c>
      <c r="B83" s="18">
        <v>81</v>
      </c>
      <c r="C83" s="31" t="s">
        <v>168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4">
        <f t="shared" si="19"/>
        <v>0</v>
      </c>
      <c r="O83" s="43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1:37" ht="24.9" customHeight="1" x14ac:dyDescent="0.3">
      <c r="A84" s="28" t="s">
        <v>169</v>
      </c>
      <c r="B84" s="18">
        <v>82</v>
      </c>
      <c r="C84" s="31" t="s">
        <v>170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4">
        <f t="shared" si="19"/>
        <v>0</v>
      </c>
      <c r="O84" s="32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</row>
    <row r="85" spans="1:37" ht="24.9" customHeight="1" x14ac:dyDescent="0.3">
      <c r="A85" s="28" t="s">
        <v>171</v>
      </c>
      <c r="B85" s="18">
        <v>83</v>
      </c>
      <c r="C85" s="31" t="s">
        <v>172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4">
        <f t="shared" si="19"/>
        <v>0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</row>
    <row r="86" spans="1:37" ht="24.9" customHeight="1" x14ac:dyDescent="0.3">
      <c r="A86" s="23" t="s">
        <v>173</v>
      </c>
      <c r="B86" s="24">
        <v>84</v>
      </c>
      <c r="C86" s="25" t="s">
        <v>174</v>
      </c>
      <c r="D86" s="26">
        <f>SUM(D82:D85)</f>
        <v>0</v>
      </c>
      <c r="E86" s="26">
        <f t="shared" ref="E86:M86" si="22">SUM(E82:E85)</f>
        <v>0</v>
      </c>
      <c r="F86" s="26">
        <f t="shared" si="22"/>
        <v>0</v>
      </c>
      <c r="G86" s="26">
        <f t="shared" si="22"/>
        <v>0</v>
      </c>
      <c r="H86" s="26">
        <f t="shared" si="22"/>
        <v>0</v>
      </c>
      <c r="I86" s="26">
        <f t="shared" si="22"/>
        <v>0</v>
      </c>
      <c r="J86" s="26">
        <f t="shared" si="22"/>
        <v>0</v>
      </c>
      <c r="K86" s="26">
        <f t="shared" si="22"/>
        <v>0</v>
      </c>
      <c r="L86" s="26">
        <f t="shared" si="22"/>
        <v>0</v>
      </c>
      <c r="M86" s="26">
        <f t="shared" si="22"/>
        <v>0</v>
      </c>
      <c r="N86" s="26">
        <f t="shared" si="19"/>
        <v>0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</row>
    <row r="87" spans="1:37" ht="24.9" hidden="1" customHeight="1" x14ac:dyDescent="0.3">
      <c r="A87" s="28" t="s">
        <v>175</v>
      </c>
      <c r="B87" s="18">
        <v>85</v>
      </c>
      <c r="C87" s="31" t="s">
        <v>176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4">
        <f t="shared" si="19"/>
        <v>0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</row>
    <row r="88" spans="1:37" ht="24.9" hidden="1" customHeight="1" x14ac:dyDescent="0.3">
      <c r="A88" s="28" t="s">
        <v>177</v>
      </c>
      <c r="B88" s="18">
        <v>86</v>
      </c>
      <c r="C88" s="31" t="s">
        <v>178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4">
        <f t="shared" si="19"/>
        <v>0</v>
      </c>
      <c r="O88" s="35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1:37" ht="24.9" hidden="1" customHeight="1" x14ac:dyDescent="0.3">
      <c r="A89" s="28" t="s">
        <v>179</v>
      </c>
      <c r="B89" s="18">
        <v>87</v>
      </c>
      <c r="C89" s="31" t="s">
        <v>180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4">
        <f t="shared" si="19"/>
        <v>0</v>
      </c>
      <c r="O89" s="32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</row>
    <row r="90" spans="1:37" ht="24.9" hidden="1" customHeight="1" x14ac:dyDescent="0.3">
      <c r="A90" s="28" t="s">
        <v>181</v>
      </c>
      <c r="B90" s="18">
        <v>88</v>
      </c>
      <c r="C90" s="31" t="s">
        <v>182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4">
        <f t="shared" si="19"/>
        <v>0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</row>
    <row r="91" spans="1:37" ht="24.9" hidden="1" customHeight="1" x14ac:dyDescent="0.3">
      <c r="A91" s="28" t="s">
        <v>183</v>
      </c>
      <c r="B91" s="18">
        <v>89</v>
      </c>
      <c r="C91" s="31" t="s">
        <v>184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4">
        <f t="shared" si="19"/>
        <v>0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1:37" ht="24.9" hidden="1" customHeight="1" x14ac:dyDescent="0.3">
      <c r="A92" s="28" t="s">
        <v>185</v>
      </c>
      <c r="B92" s="18">
        <v>90</v>
      </c>
      <c r="C92" s="31" t="s">
        <v>186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4">
        <f t="shared" si="19"/>
        <v>0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1:37" ht="24.9" hidden="1" customHeight="1" x14ac:dyDescent="0.3">
      <c r="A93" s="28" t="s">
        <v>187</v>
      </c>
      <c r="B93" s="18">
        <v>91</v>
      </c>
      <c r="C93" s="31" t="s">
        <v>188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4">
        <f t="shared" si="19"/>
        <v>0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1:37" ht="24.9" hidden="1" customHeight="1" x14ac:dyDescent="0.3">
      <c r="A94" s="28" t="s">
        <v>189</v>
      </c>
      <c r="B94" s="18">
        <v>92</v>
      </c>
      <c r="C94" s="31" t="s">
        <v>190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4">
        <f t="shared" si="19"/>
        <v>0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1:37" ht="24.9" hidden="1" customHeight="1" x14ac:dyDescent="0.3">
      <c r="A95" s="28" t="s">
        <v>191</v>
      </c>
      <c r="B95" s="18">
        <v>93</v>
      </c>
      <c r="C95" s="31" t="s">
        <v>192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4">
        <f t="shared" si="19"/>
        <v>0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1:37" ht="24.9" customHeight="1" x14ac:dyDescent="0.3">
      <c r="A96" s="23" t="s">
        <v>193</v>
      </c>
      <c r="B96" s="24">
        <v>94</v>
      </c>
      <c r="C96" s="25" t="s">
        <v>194</v>
      </c>
      <c r="D96" s="26">
        <f>SUM(D87:D95)</f>
        <v>0</v>
      </c>
      <c r="E96" s="26">
        <f t="shared" ref="E96:M96" si="23">SUM(E87:E95)</f>
        <v>0</v>
      </c>
      <c r="F96" s="26">
        <f t="shared" si="23"/>
        <v>0</v>
      </c>
      <c r="G96" s="26">
        <f t="shared" si="23"/>
        <v>0</v>
      </c>
      <c r="H96" s="26">
        <f t="shared" si="23"/>
        <v>0</v>
      </c>
      <c r="I96" s="26">
        <f t="shared" si="23"/>
        <v>0</v>
      </c>
      <c r="J96" s="26">
        <f t="shared" si="23"/>
        <v>0</v>
      </c>
      <c r="K96" s="26">
        <f t="shared" si="23"/>
        <v>0</v>
      </c>
      <c r="L96" s="26">
        <f t="shared" si="23"/>
        <v>0</v>
      </c>
      <c r="M96" s="26">
        <f t="shared" si="23"/>
        <v>0</v>
      </c>
      <c r="N96" s="26">
        <f t="shared" si="19"/>
        <v>0</v>
      </c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1:37" ht="24.9" customHeight="1" x14ac:dyDescent="0.3">
      <c r="A97" s="44" t="s">
        <v>195</v>
      </c>
      <c r="B97" s="45">
        <v>95</v>
      </c>
      <c r="C97" s="46" t="s">
        <v>196</v>
      </c>
      <c r="D97" s="47">
        <f t="shared" ref="D97:M97" si="24">D21+D22+D47+D56+D73+D81+D86+D96</f>
        <v>12347884.220000001</v>
      </c>
      <c r="E97" s="47">
        <f t="shared" si="24"/>
        <v>0</v>
      </c>
      <c r="F97" s="47">
        <f t="shared" si="24"/>
        <v>0</v>
      </c>
      <c r="G97" s="47">
        <f t="shared" si="24"/>
        <v>0</v>
      </c>
      <c r="H97" s="47">
        <f t="shared" si="24"/>
        <v>0</v>
      </c>
      <c r="I97" s="47">
        <f t="shared" si="24"/>
        <v>0</v>
      </c>
      <c r="J97" s="47">
        <f t="shared" si="24"/>
        <v>0</v>
      </c>
      <c r="K97" s="47">
        <f t="shared" si="24"/>
        <v>0</v>
      </c>
      <c r="L97" s="47">
        <f t="shared" si="24"/>
        <v>0</v>
      </c>
      <c r="M97" s="47">
        <f t="shared" si="24"/>
        <v>0</v>
      </c>
      <c r="N97" s="47">
        <f t="shared" si="19"/>
        <v>12347884.220000001</v>
      </c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</row>
    <row r="98" spans="1:37" ht="24.9" customHeight="1" x14ac:dyDescent="0.3">
      <c r="A98" s="48"/>
      <c r="B98" s="18"/>
      <c r="C98" s="49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35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</row>
    <row r="99" spans="1:37" ht="24.9" customHeight="1" x14ac:dyDescent="0.3">
      <c r="A99" s="51"/>
      <c r="B99" s="52"/>
      <c r="C99" s="53" t="s">
        <v>197</v>
      </c>
      <c r="D99" s="54">
        <f t="shared" ref="D99:N99" si="25">D21+D22+D47+D56+D73</f>
        <v>12347884.220000001</v>
      </c>
      <c r="E99" s="54">
        <f t="shared" si="25"/>
        <v>0</v>
      </c>
      <c r="F99" s="54">
        <f t="shared" si="25"/>
        <v>0</v>
      </c>
      <c r="G99" s="54">
        <f t="shared" si="25"/>
        <v>0</v>
      </c>
      <c r="H99" s="54">
        <f t="shared" si="25"/>
        <v>0</v>
      </c>
      <c r="I99" s="54">
        <f t="shared" si="25"/>
        <v>0</v>
      </c>
      <c r="J99" s="54">
        <f t="shared" si="25"/>
        <v>0</v>
      </c>
      <c r="K99" s="54">
        <f t="shared" si="25"/>
        <v>0</v>
      </c>
      <c r="L99" s="54">
        <f t="shared" si="25"/>
        <v>0</v>
      </c>
      <c r="M99" s="54">
        <f t="shared" si="25"/>
        <v>0</v>
      </c>
      <c r="N99" s="54">
        <f t="shared" si="25"/>
        <v>12347884.220000001</v>
      </c>
      <c r="O99" s="43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</row>
    <row r="100" spans="1:37" ht="24.9" customHeight="1" x14ac:dyDescent="0.3">
      <c r="A100" s="51"/>
      <c r="B100" s="52"/>
      <c r="C100" s="55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</row>
    <row r="101" spans="1:37" ht="24.9" customHeight="1" x14ac:dyDescent="0.3">
      <c r="A101" s="51"/>
      <c r="B101" s="52"/>
      <c r="C101" s="53" t="s">
        <v>198</v>
      </c>
      <c r="D101" s="54">
        <f>D81+D86+D96</f>
        <v>0</v>
      </c>
      <c r="E101" s="54">
        <f t="shared" ref="E101:N101" si="26">E81+E86+E96</f>
        <v>0</v>
      </c>
      <c r="F101" s="54">
        <f t="shared" si="26"/>
        <v>0</v>
      </c>
      <c r="G101" s="54">
        <f t="shared" si="26"/>
        <v>0</v>
      </c>
      <c r="H101" s="54">
        <f t="shared" si="26"/>
        <v>0</v>
      </c>
      <c r="I101" s="54">
        <f t="shared" si="26"/>
        <v>0</v>
      </c>
      <c r="J101" s="54">
        <f t="shared" si="26"/>
        <v>0</v>
      </c>
      <c r="K101" s="54">
        <f t="shared" si="26"/>
        <v>0</v>
      </c>
      <c r="L101" s="54">
        <f t="shared" si="26"/>
        <v>0</v>
      </c>
      <c r="M101" s="54">
        <f t="shared" si="26"/>
        <v>0</v>
      </c>
      <c r="N101" s="54">
        <f t="shared" si="26"/>
        <v>0</v>
      </c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</row>
    <row r="102" spans="1:37" ht="24.9" customHeight="1" x14ac:dyDescent="0.3">
      <c r="A102" s="48"/>
      <c r="B102" s="18"/>
      <c r="C102" s="49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</row>
    <row r="103" spans="1:37" ht="24.9" customHeight="1" x14ac:dyDescent="0.3">
      <c r="A103" s="7" t="s">
        <v>199</v>
      </c>
      <c r="B103" s="8"/>
      <c r="C103" s="9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</row>
    <row r="104" spans="1:37" ht="24.9" hidden="1" customHeight="1" x14ac:dyDescent="0.3">
      <c r="A104" s="36" t="s">
        <v>200</v>
      </c>
      <c r="B104" s="13" t="s">
        <v>3</v>
      </c>
      <c r="C104" s="31" t="s">
        <v>201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4">
        <f t="shared" si="19"/>
        <v>0</v>
      </c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</row>
    <row r="105" spans="1:37" ht="24.9" hidden="1" customHeight="1" x14ac:dyDescent="0.3">
      <c r="A105" s="36" t="s">
        <v>202</v>
      </c>
      <c r="B105" s="13" t="s">
        <v>6</v>
      </c>
      <c r="C105" s="31" t="s">
        <v>203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4">
        <f t="shared" si="19"/>
        <v>0</v>
      </c>
      <c r="O105" s="10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</row>
    <row r="106" spans="1:37" ht="24.9" hidden="1" customHeight="1" x14ac:dyDescent="0.3">
      <c r="A106" s="36" t="s">
        <v>204</v>
      </c>
      <c r="B106" s="13" t="s">
        <v>9</v>
      </c>
      <c r="C106" s="31" t="s">
        <v>205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4">
        <f t="shared" si="19"/>
        <v>0</v>
      </c>
      <c r="O106" s="4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24.9" hidden="1" customHeight="1" x14ac:dyDescent="0.3">
      <c r="A107" s="57" t="s">
        <v>206</v>
      </c>
      <c r="B107" s="38" t="s">
        <v>12</v>
      </c>
      <c r="C107" s="39" t="s">
        <v>207</v>
      </c>
      <c r="D107" s="40">
        <f>SUM(D104:D106)</f>
        <v>0</v>
      </c>
      <c r="E107" s="40">
        <f t="shared" ref="E107:M107" si="27">SUM(E104:E106)</f>
        <v>0</v>
      </c>
      <c r="F107" s="40">
        <f t="shared" si="27"/>
        <v>0</v>
      </c>
      <c r="G107" s="40">
        <f t="shared" si="27"/>
        <v>0</v>
      </c>
      <c r="H107" s="40">
        <f t="shared" si="27"/>
        <v>0</v>
      </c>
      <c r="I107" s="40">
        <f t="shared" si="27"/>
        <v>0</v>
      </c>
      <c r="J107" s="40">
        <f t="shared" si="27"/>
        <v>0</v>
      </c>
      <c r="K107" s="40">
        <f t="shared" si="27"/>
        <v>0</v>
      </c>
      <c r="L107" s="40">
        <f t="shared" si="27"/>
        <v>0</v>
      </c>
      <c r="M107" s="40">
        <f t="shared" si="27"/>
        <v>0</v>
      </c>
      <c r="N107" s="14">
        <f t="shared" si="19"/>
        <v>0</v>
      </c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37" ht="24.9" hidden="1" customHeight="1" x14ac:dyDescent="0.3">
      <c r="A108" s="36" t="s">
        <v>208</v>
      </c>
      <c r="B108" s="13" t="s">
        <v>15</v>
      </c>
      <c r="C108" s="31" t="s">
        <v>209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4">
        <f t="shared" si="19"/>
        <v>0</v>
      </c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</row>
    <row r="109" spans="1:37" ht="24.9" hidden="1" customHeight="1" x14ac:dyDescent="0.3">
      <c r="A109" s="36" t="s">
        <v>210</v>
      </c>
      <c r="B109" s="13" t="s">
        <v>18</v>
      </c>
      <c r="C109" s="31" t="s">
        <v>211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4">
        <f t="shared" si="19"/>
        <v>0</v>
      </c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</row>
    <row r="110" spans="1:37" ht="24.9" hidden="1" customHeight="1" x14ac:dyDescent="0.3">
      <c r="A110" s="36" t="s">
        <v>212</v>
      </c>
      <c r="B110" s="13" t="s">
        <v>21</v>
      </c>
      <c r="C110" s="31" t="s">
        <v>213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4">
        <f t="shared" si="19"/>
        <v>0</v>
      </c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</row>
    <row r="111" spans="1:37" ht="24.9" hidden="1" customHeight="1" x14ac:dyDescent="0.3">
      <c r="A111" s="36" t="s">
        <v>214</v>
      </c>
      <c r="B111" s="13" t="s">
        <v>24</v>
      </c>
      <c r="C111" s="31" t="s">
        <v>215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4">
        <f t="shared" si="19"/>
        <v>0</v>
      </c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</row>
    <row r="112" spans="1:37" ht="24.9" hidden="1" customHeight="1" x14ac:dyDescent="0.3">
      <c r="A112" s="36" t="s">
        <v>216</v>
      </c>
      <c r="B112" s="13" t="s">
        <v>27</v>
      </c>
      <c r="C112" s="31" t="s">
        <v>217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4">
        <f t="shared" si="19"/>
        <v>0</v>
      </c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</row>
    <row r="113" spans="1:37" ht="24.9" hidden="1" customHeight="1" x14ac:dyDescent="0.3">
      <c r="A113" s="36" t="s">
        <v>218</v>
      </c>
      <c r="B113" s="13" t="s">
        <v>219</v>
      </c>
      <c r="C113" s="31" t="s">
        <v>220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4">
        <f t="shared" si="19"/>
        <v>0</v>
      </c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</row>
    <row r="114" spans="1:37" ht="24.9" hidden="1" customHeight="1" x14ac:dyDescent="0.3">
      <c r="A114" s="58" t="s">
        <v>221</v>
      </c>
      <c r="B114" s="38" t="s">
        <v>222</v>
      </c>
      <c r="C114" s="39" t="s">
        <v>223</v>
      </c>
      <c r="D114" s="40">
        <f>SUM(D108:D113)</f>
        <v>0</v>
      </c>
      <c r="E114" s="40">
        <f t="shared" ref="E114:M114" si="28">SUM(E108:E113)</f>
        <v>0</v>
      </c>
      <c r="F114" s="40">
        <f t="shared" si="28"/>
        <v>0</v>
      </c>
      <c r="G114" s="40">
        <f t="shared" si="28"/>
        <v>0</v>
      </c>
      <c r="H114" s="40">
        <f t="shared" si="28"/>
        <v>0</v>
      </c>
      <c r="I114" s="40">
        <f t="shared" si="28"/>
        <v>0</v>
      </c>
      <c r="J114" s="40">
        <f t="shared" si="28"/>
        <v>0</v>
      </c>
      <c r="K114" s="40">
        <f t="shared" si="28"/>
        <v>0</v>
      </c>
      <c r="L114" s="40">
        <f t="shared" si="28"/>
        <v>0</v>
      </c>
      <c r="M114" s="40">
        <f t="shared" si="28"/>
        <v>0</v>
      </c>
      <c r="N114" s="14">
        <f t="shared" si="19"/>
        <v>0</v>
      </c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</row>
    <row r="115" spans="1:37" ht="24.9" hidden="1" customHeight="1" x14ac:dyDescent="0.3">
      <c r="A115" s="16" t="s">
        <v>224</v>
      </c>
      <c r="B115" s="13" t="s">
        <v>225</v>
      </c>
      <c r="C115" s="31" t="s">
        <v>226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4">
        <f t="shared" si="19"/>
        <v>0</v>
      </c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</row>
    <row r="116" spans="1:37" ht="24.9" hidden="1" customHeight="1" x14ac:dyDescent="0.3">
      <c r="A116" s="16" t="s">
        <v>227</v>
      </c>
      <c r="B116" s="13" t="s">
        <v>228</v>
      </c>
      <c r="C116" s="31" t="s">
        <v>229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4">
        <f t="shared" si="19"/>
        <v>0</v>
      </c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</row>
    <row r="117" spans="1:37" ht="24.9" hidden="1" customHeight="1" x14ac:dyDescent="0.3">
      <c r="A117" s="16" t="s">
        <v>230</v>
      </c>
      <c r="B117" s="13" t="s">
        <v>231</v>
      </c>
      <c r="C117" s="31" t="s">
        <v>232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4">
        <f t="shared" si="19"/>
        <v>0</v>
      </c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</row>
    <row r="118" spans="1:37" ht="24.9" hidden="1" customHeight="1" x14ac:dyDescent="0.3">
      <c r="A118" s="16" t="s">
        <v>233</v>
      </c>
      <c r="B118" s="13" t="s">
        <v>234</v>
      </c>
      <c r="C118" s="31" t="s">
        <v>235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4">
        <f t="shared" si="19"/>
        <v>0</v>
      </c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</row>
    <row r="119" spans="1:37" ht="24.9" hidden="1" customHeight="1" x14ac:dyDescent="0.3">
      <c r="A119" s="16" t="s">
        <v>236</v>
      </c>
      <c r="B119" s="13" t="s">
        <v>237</v>
      </c>
      <c r="C119" s="31" t="s">
        <v>238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4">
        <f t="shared" si="19"/>
        <v>0</v>
      </c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</row>
    <row r="120" spans="1:37" ht="24.9" hidden="1" customHeight="1" x14ac:dyDescent="0.3">
      <c r="A120" s="16" t="s">
        <v>239</v>
      </c>
      <c r="B120" s="13" t="s">
        <v>240</v>
      </c>
      <c r="C120" s="31" t="s">
        <v>241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4">
        <f t="shared" si="19"/>
        <v>0</v>
      </c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</row>
    <row r="121" spans="1:37" ht="24.9" hidden="1" customHeight="1" x14ac:dyDescent="0.3">
      <c r="A121" s="36" t="s">
        <v>242</v>
      </c>
      <c r="B121" s="13" t="s">
        <v>243</v>
      </c>
      <c r="C121" s="31" t="s">
        <v>244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4">
        <f t="shared" si="19"/>
        <v>0</v>
      </c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</row>
    <row r="122" spans="1:37" ht="24.9" hidden="1" customHeight="1" x14ac:dyDescent="0.3">
      <c r="A122" s="36" t="s">
        <v>245</v>
      </c>
      <c r="B122" s="13" t="s">
        <v>246</v>
      </c>
      <c r="C122" s="31" t="s">
        <v>247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4">
        <f t="shared" si="19"/>
        <v>0</v>
      </c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</row>
    <row r="123" spans="1:37" ht="24.9" hidden="1" customHeight="1" x14ac:dyDescent="0.3">
      <c r="A123" s="58" t="s">
        <v>248</v>
      </c>
      <c r="B123" s="38" t="s">
        <v>249</v>
      </c>
      <c r="C123" s="39" t="s">
        <v>250</v>
      </c>
      <c r="D123" s="40">
        <f>SUM(D121:D122)</f>
        <v>0</v>
      </c>
      <c r="E123" s="40">
        <f t="shared" ref="E123:M123" si="29">SUM(E121:E122)</f>
        <v>0</v>
      </c>
      <c r="F123" s="40">
        <f t="shared" si="29"/>
        <v>0</v>
      </c>
      <c r="G123" s="40">
        <f t="shared" si="29"/>
        <v>0</v>
      </c>
      <c r="H123" s="40">
        <f t="shared" si="29"/>
        <v>0</v>
      </c>
      <c r="I123" s="40">
        <f t="shared" si="29"/>
        <v>0</v>
      </c>
      <c r="J123" s="40">
        <f t="shared" si="29"/>
        <v>0</v>
      </c>
      <c r="K123" s="40">
        <f t="shared" si="29"/>
        <v>0</v>
      </c>
      <c r="L123" s="40">
        <f t="shared" si="29"/>
        <v>0</v>
      </c>
      <c r="M123" s="40">
        <f t="shared" si="29"/>
        <v>0</v>
      </c>
      <c r="N123" s="14">
        <f t="shared" si="19"/>
        <v>0</v>
      </c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</row>
    <row r="124" spans="1:37" ht="24.9" hidden="1" customHeight="1" x14ac:dyDescent="0.3">
      <c r="A124" s="19" t="s">
        <v>251</v>
      </c>
      <c r="B124" s="20" t="s">
        <v>252</v>
      </c>
      <c r="C124" s="21" t="s">
        <v>253</v>
      </c>
      <c r="D124" s="22">
        <f>D107+D114+D115+D116+D117+D118+D119+D120+D123</f>
        <v>0</v>
      </c>
      <c r="E124" s="22">
        <f t="shared" ref="E124:M124" si="30">E107+E114+E115+E116+E117+E118+E119+E120+E123</f>
        <v>0</v>
      </c>
      <c r="F124" s="22">
        <f t="shared" si="30"/>
        <v>0</v>
      </c>
      <c r="G124" s="22">
        <f t="shared" si="30"/>
        <v>0</v>
      </c>
      <c r="H124" s="22">
        <f t="shared" si="30"/>
        <v>0</v>
      </c>
      <c r="I124" s="22">
        <f t="shared" si="30"/>
        <v>0</v>
      </c>
      <c r="J124" s="22">
        <f t="shared" si="30"/>
        <v>0</v>
      </c>
      <c r="K124" s="22">
        <f t="shared" si="30"/>
        <v>0</v>
      </c>
      <c r="L124" s="22">
        <f t="shared" si="30"/>
        <v>0</v>
      </c>
      <c r="M124" s="22">
        <f t="shared" si="30"/>
        <v>0</v>
      </c>
      <c r="N124" s="14">
        <f t="shared" si="19"/>
        <v>0</v>
      </c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</row>
    <row r="125" spans="1:37" ht="24.9" hidden="1" customHeight="1" x14ac:dyDescent="0.3">
      <c r="A125" s="16" t="s">
        <v>254</v>
      </c>
      <c r="B125" s="13" t="s">
        <v>255</v>
      </c>
      <c r="C125" s="31" t="s">
        <v>256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4">
        <f t="shared" si="19"/>
        <v>0</v>
      </c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</row>
    <row r="126" spans="1:37" ht="24.9" hidden="1" customHeight="1" x14ac:dyDescent="0.3">
      <c r="A126" s="16" t="s">
        <v>257</v>
      </c>
      <c r="B126" s="13" t="s">
        <v>258</v>
      </c>
      <c r="C126" s="31" t="s">
        <v>259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4">
        <f t="shared" si="19"/>
        <v>0</v>
      </c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</row>
    <row r="127" spans="1:37" ht="24.9" hidden="1" customHeight="1" x14ac:dyDescent="0.3">
      <c r="A127" s="16" t="s">
        <v>260</v>
      </c>
      <c r="B127" s="13" t="s">
        <v>261</v>
      </c>
      <c r="C127" s="31" t="s">
        <v>262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4">
        <f t="shared" si="19"/>
        <v>0</v>
      </c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</row>
    <row r="128" spans="1:37" ht="24.9" hidden="1" customHeight="1" x14ac:dyDescent="0.3">
      <c r="A128" s="16" t="s">
        <v>263</v>
      </c>
      <c r="B128" s="13" t="s">
        <v>264</v>
      </c>
      <c r="C128" s="31" t="s">
        <v>265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4">
        <f t="shared" si="19"/>
        <v>0</v>
      </c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</row>
    <row r="129" spans="1:37" ht="24.9" hidden="1" customHeight="1" x14ac:dyDescent="0.3">
      <c r="A129" s="16" t="s">
        <v>266</v>
      </c>
      <c r="B129" s="13" t="s">
        <v>267</v>
      </c>
      <c r="C129" s="31" t="s">
        <v>268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4">
        <f t="shared" si="19"/>
        <v>0</v>
      </c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</row>
    <row r="130" spans="1:37" ht="24.9" hidden="1" customHeight="1" x14ac:dyDescent="0.3">
      <c r="A130" s="19" t="s">
        <v>269</v>
      </c>
      <c r="B130" s="20" t="s">
        <v>270</v>
      </c>
      <c r="C130" s="21" t="s">
        <v>271</v>
      </c>
      <c r="D130" s="22">
        <f>SUM(D125:D129)</f>
        <v>0</v>
      </c>
      <c r="E130" s="22">
        <f t="shared" ref="E130:M130" si="31">SUM(E125:E129)</f>
        <v>0</v>
      </c>
      <c r="F130" s="22">
        <f t="shared" si="31"/>
        <v>0</v>
      </c>
      <c r="G130" s="22">
        <f t="shared" si="31"/>
        <v>0</v>
      </c>
      <c r="H130" s="22">
        <f t="shared" si="31"/>
        <v>0</v>
      </c>
      <c r="I130" s="22">
        <f t="shared" si="31"/>
        <v>0</v>
      </c>
      <c r="J130" s="22">
        <f t="shared" si="31"/>
        <v>0</v>
      </c>
      <c r="K130" s="22">
        <f t="shared" si="31"/>
        <v>0</v>
      </c>
      <c r="L130" s="22">
        <f t="shared" si="31"/>
        <v>0</v>
      </c>
      <c r="M130" s="22">
        <f t="shared" si="31"/>
        <v>0</v>
      </c>
      <c r="N130" s="14">
        <f t="shared" si="19"/>
        <v>0</v>
      </c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</row>
    <row r="131" spans="1:37" ht="24.9" hidden="1" customHeight="1" x14ac:dyDescent="0.3">
      <c r="A131" s="16" t="s">
        <v>272</v>
      </c>
      <c r="B131" s="13" t="s">
        <v>273</v>
      </c>
      <c r="C131" s="31" t="s">
        <v>274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4">
        <f t="shared" si="19"/>
        <v>0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</row>
    <row r="132" spans="1:37" ht="24.9" hidden="1" customHeight="1" x14ac:dyDescent="0.3">
      <c r="A132" s="16" t="s">
        <v>275</v>
      </c>
      <c r="B132" s="13" t="s">
        <v>276</v>
      </c>
      <c r="C132" s="31" t="s">
        <v>277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4">
        <f t="shared" si="19"/>
        <v>0</v>
      </c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</row>
    <row r="133" spans="1:37" ht="24.9" customHeight="1" x14ac:dyDescent="0.3">
      <c r="A133" s="44" t="s">
        <v>278</v>
      </c>
      <c r="B133" s="59" t="s">
        <v>279</v>
      </c>
      <c r="C133" s="60" t="s">
        <v>280</v>
      </c>
      <c r="D133" s="47">
        <f>D124+D130+D131+D132</f>
        <v>0</v>
      </c>
      <c r="E133" s="47">
        <f t="shared" ref="E133:M133" si="32">E124+E130+E131+E132</f>
        <v>0</v>
      </c>
      <c r="F133" s="47">
        <f t="shared" si="32"/>
        <v>0</v>
      </c>
      <c r="G133" s="47">
        <f t="shared" si="32"/>
        <v>0</v>
      </c>
      <c r="H133" s="47">
        <f t="shared" si="32"/>
        <v>0</v>
      </c>
      <c r="I133" s="47">
        <f t="shared" si="32"/>
        <v>0</v>
      </c>
      <c r="J133" s="47">
        <f t="shared" si="32"/>
        <v>0</v>
      </c>
      <c r="K133" s="47">
        <f t="shared" si="32"/>
        <v>0</v>
      </c>
      <c r="L133" s="47">
        <f t="shared" si="32"/>
        <v>0</v>
      </c>
      <c r="M133" s="47">
        <f t="shared" si="32"/>
        <v>0</v>
      </c>
      <c r="N133" s="47">
        <f t="shared" si="19"/>
        <v>0</v>
      </c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</row>
    <row r="134" spans="1:37" ht="24.9" customHeight="1" x14ac:dyDescent="0.3">
      <c r="A134" s="48"/>
      <c r="B134" s="13"/>
      <c r="C134" s="62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</row>
    <row r="135" spans="1:37" ht="24.9" customHeight="1" x14ac:dyDescent="0.3">
      <c r="A135" s="63" t="s">
        <v>281</v>
      </c>
      <c r="C135" s="64" t="s">
        <v>282</v>
      </c>
      <c r="D135" s="65">
        <f t="shared" ref="D135:N135" si="33">D21+D22+D47+D56+D73+D81+D86+D96+D133</f>
        <v>12347884.220000001</v>
      </c>
      <c r="E135" s="65">
        <f t="shared" si="33"/>
        <v>0</v>
      </c>
      <c r="F135" s="65">
        <f t="shared" si="33"/>
        <v>0</v>
      </c>
      <c r="G135" s="65">
        <f t="shared" si="33"/>
        <v>0</v>
      </c>
      <c r="H135" s="65">
        <f t="shared" si="33"/>
        <v>0</v>
      </c>
      <c r="I135" s="65">
        <f t="shared" si="33"/>
        <v>0</v>
      </c>
      <c r="J135" s="65">
        <f t="shared" si="33"/>
        <v>0</v>
      </c>
      <c r="K135" s="65">
        <f t="shared" si="33"/>
        <v>0</v>
      </c>
      <c r="L135" s="65">
        <f t="shared" si="33"/>
        <v>0</v>
      </c>
      <c r="M135" s="65">
        <f t="shared" si="33"/>
        <v>0</v>
      </c>
      <c r="N135" s="65">
        <f t="shared" si="33"/>
        <v>12347884.220000001</v>
      </c>
      <c r="O135" s="6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</row>
    <row r="136" spans="1:37" ht="24.9" customHeight="1" x14ac:dyDescent="0.3"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</row>
    <row r="137" spans="1:37" ht="24.9" customHeight="1" x14ac:dyDescent="0.3">
      <c r="C137" s="66" t="s">
        <v>283</v>
      </c>
      <c r="D137" s="67">
        <f>D135-D117</f>
        <v>12347884.220000001</v>
      </c>
      <c r="E137" s="67">
        <f t="shared" ref="E137:N137" si="34">E135-E117</f>
        <v>0</v>
      </c>
      <c r="F137" s="67">
        <f t="shared" si="34"/>
        <v>0</v>
      </c>
      <c r="G137" s="67">
        <f t="shared" si="34"/>
        <v>0</v>
      </c>
      <c r="H137" s="67">
        <f t="shared" si="34"/>
        <v>0</v>
      </c>
      <c r="I137" s="67">
        <f t="shared" si="34"/>
        <v>0</v>
      </c>
      <c r="J137" s="67">
        <f t="shared" si="34"/>
        <v>0</v>
      </c>
      <c r="K137" s="67">
        <f t="shared" si="34"/>
        <v>0</v>
      </c>
      <c r="L137" s="67">
        <f t="shared" si="34"/>
        <v>0</v>
      </c>
      <c r="M137" s="67">
        <f t="shared" si="34"/>
        <v>0</v>
      </c>
      <c r="N137" s="67">
        <f t="shared" si="34"/>
        <v>12347884.220000001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24.9" customHeight="1" x14ac:dyDescent="0.3"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24.9" customHeight="1" x14ac:dyDescent="0.3">
      <c r="A139" s="7" t="s">
        <v>284</v>
      </c>
      <c r="B139" s="8"/>
      <c r="C139" s="9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24.9" hidden="1" customHeight="1" x14ac:dyDescent="0.3">
      <c r="A140" s="68" t="s">
        <v>285</v>
      </c>
      <c r="B140" s="13" t="s">
        <v>3</v>
      </c>
      <c r="C140" s="31" t="s">
        <v>286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4">
        <f t="shared" ref="N140:N203" si="35">SUM(D140:M140)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24.9" hidden="1" customHeight="1" x14ac:dyDescent="0.3">
      <c r="A141" s="68" t="s">
        <v>287</v>
      </c>
      <c r="B141" s="13" t="s">
        <v>6</v>
      </c>
      <c r="C141" s="31" t="s">
        <v>288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4">
        <f t="shared" si="35"/>
        <v>0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24.9" hidden="1" customHeight="1" x14ac:dyDescent="0.3">
      <c r="A142" s="36" t="s">
        <v>289</v>
      </c>
      <c r="B142" s="13" t="s">
        <v>9</v>
      </c>
      <c r="C142" s="31" t="s">
        <v>290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4">
        <f t="shared" si="35"/>
        <v>0</v>
      </c>
      <c r="O142" s="41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24.9" hidden="1" customHeight="1" x14ac:dyDescent="0.3">
      <c r="A143" s="36" t="s">
        <v>291</v>
      </c>
      <c r="B143" s="13" t="s">
        <v>12</v>
      </c>
      <c r="C143" s="31" t="s">
        <v>292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4">
        <f t="shared" si="35"/>
        <v>0</v>
      </c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ht="24.9" hidden="1" customHeight="1" x14ac:dyDescent="0.3">
      <c r="A144" s="69" t="s">
        <v>293</v>
      </c>
      <c r="B144" s="38" t="s">
        <v>15</v>
      </c>
      <c r="C144" s="39" t="s">
        <v>294</v>
      </c>
      <c r="D144" s="40">
        <f>SUM(D142:D143)</f>
        <v>0</v>
      </c>
      <c r="E144" s="40">
        <f t="shared" ref="E144:M144" si="36">SUM(E142:E143)</f>
        <v>0</v>
      </c>
      <c r="F144" s="40">
        <f t="shared" si="36"/>
        <v>0</v>
      </c>
      <c r="G144" s="40">
        <f t="shared" si="36"/>
        <v>0</v>
      </c>
      <c r="H144" s="40">
        <f t="shared" si="36"/>
        <v>0</v>
      </c>
      <c r="I144" s="40">
        <f t="shared" si="36"/>
        <v>0</v>
      </c>
      <c r="J144" s="40">
        <f t="shared" si="36"/>
        <v>0</v>
      </c>
      <c r="K144" s="40">
        <f t="shared" si="36"/>
        <v>0</v>
      </c>
      <c r="L144" s="40">
        <f t="shared" si="36"/>
        <v>0</v>
      </c>
      <c r="M144" s="40">
        <f t="shared" si="36"/>
        <v>0</v>
      </c>
      <c r="N144" s="14">
        <f t="shared" si="35"/>
        <v>0</v>
      </c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37" ht="24.9" hidden="1" customHeight="1" x14ac:dyDescent="0.3">
      <c r="A145" s="68" t="s">
        <v>295</v>
      </c>
      <c r="B145" s="13" t="s">
        <v>18</v>
      </c>
      <c r="C145" s="31" t="s">
        <v>296</v>
      </c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4">
        <f t="shared" si="35"/>
        <v>0</v>
      </c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</row>
    <row r="146" spans="1:37" ht="24.9" hidden="1" customHeight="1" x14ac:dyDescent="0.3">
      <c r="A146" s="68" t="s">
        <v>297</v>
      </c>
      <c r="B146" s="13" t="s">
        <v>21</v>
      </c>
      <c r="C146" s="31" t="s">
        <v>298</v>
      </c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4">
        <f t="shared" si="35"/>
        <v>0</v>
      </c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</row>
    <row r="147" spans="1:37" ht="24.9" hidden="1" customHeight="1" x14ac:dyDescent="0.3">
      <c r="A147" s="68" t="s">
        <v>299</v>
      </c>
      <c r="B147" s="13" t="s">
        <v>24</v>
      </c>
      <c r="C147" s="31" t="s">
        <v>300</v>
      </c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4">
        <f t="shared" si="35"/>
        <v>0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37" ht="24.9" hidden="1" customHeight="1" x14ac:dyDescent="0.3">
      <c r="A148" s="70" t="s">
        <v>301</v>
      </c>
      <c r="B148" s="20" t="s">
        <v>27</v>
      </c>
      <c r="C148" s="21" t="s">
        <v>302</v>
      </c>
      <c r="D148" s="22">
        <f>D140+D141+D144+D145+D146+D147</f>
        <v>0</v>
      </c>
      <c r="E148" s="22">
        <f t="shared" ref="E148:M148" si="37">E140+E141+E144+E145+E146+E147</f>
        <v>0</v>
      </c>
      <c r="F148" s="22">
        <f t="shared" si="37"/>
        <v>0</v>
      </c>
      <c r="G148" s="22">
        <f t="shared" si="37"/>
        <v>0</v>
      </c>
      <c r="H148" s="22">
        <f t="shared" si="37"/>
        <v>0</v>
      </c>
      <c r="I148" s="22">
        <f t="shared" si="37"/>
        <v>0</v>
      </c>
      <c r="J148" s="22">
        <f t="shared" si="37"/>
        <v>0</v>
      </c>
      <c r="K148" s="22">
        <f t="shared" si="37"/>
        <v>0</v>
      </c>
      <c r="L148" s="22">
        <f t="shared" si="37"/>
        <v>0</v>
      </c>
      <c r="M148" s="22">
        <f t="shared" si="37"/>
        <v>0</v>
      </c>
      <c r="N148" s="14">
        <f t="shared" si="35"/>
        <v>0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</row>
    <row r="149" spans="1:37" ht="24.9" hidden="1" customHeight="1" x14ac:dyDescent="0.3">
      <c r="A149" s="68" t="s">
        <v>303</v>
      </c>
      <c r="B149" s="13" t="s">
        <v>219</v>
      </c>
      <c r="C149" s="31" t="s">
        <v>304</v>
      </c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4">
        <f t="shared" si="35"/>
        <v>0</v>
      </c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</row>
    <row r="150" spans="1:37" ht="24.9" hidden="1" customHeight="1" x14ac:dyDescent="0.3">
      <c r="A150" s="68" t="s">
        <v>305</v>
      </c>
      <c r="B150" s="13" t="s">
        <v>222</v>
      </c>
      <c r="C150" s="31" t="s">
        <v>306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4">
        <f t="shared" si="35"/>
        <v>0</v>
      </c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</row>
    <row r="151" spans="1:37" ht="24.9" hidden="1" customHeight="1" x14ac:dyDescent="0.3">
      <c r="A151" s="68" t="s">
        <v>307</v>
      </c>
      <c r="B151" s="13" t="s">
        <v>225</v>
      </c>
      <c r="C151" s="31" t="s">
        <v>308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4">
        <f t="shared" si="35"/>
        <v>0</v>
      </c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</row>
    <row r="152" spans="1:37" ht="24.9" hidden="1" customHeight="1" x14ac:dyDescent="0.3">
      <c r="A152" s="68" t="s">
        <v>309</v>
      </c>
      <c r="B152" s="13" t="s">
        <v>228</v>
      </c>
      <c r="C152" s="31" t="s">
        <v>310</v>
      </c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4">
        <f t="shared" si="35"/>
        <v>0</v>
      </c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</row>
    <row r="153" spans="1:37" ht="24.9" hidden="1" customHeight="1" x14ac:dyDescent="0.3">
      <c r="A153" s="68" t="s">
        <v>311</v>
      </c>
      <c r="B153" s="13" t="s">
        <v>231</v>
      </c>
      <c r="C153" s="31" t="s">
        <v>312</v>
      </c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4">
        <f t="shared" si="35"/>
        <v>0</v>
      </c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</row>
    <row r="154" spans="1:37" ht="24.9" customHeight="1" x14ac:dyDescent="0.3">
      <c r="A154" s="23" t="s">
        <v>313</v>
      </c>
      <c r="B154" s="24" t="s">
        <v>234</v>
      </c>
      <c r="C154" s="25" t="s">
        <v>314</v>
      </c>
      <c r="D154" s="26">
        <f>SUM(D148:D153)</f>
        <v>0</v>
      </c>
      <c r="E154" s="26">
        <f t="shared" ref="E154:M154" si="38">SUM(E148:E153)</f>
        <v>0</v>
      </c>
      <c r="F154" s="26">
        <f t="shared" si="38"/>
        <v>0</v>
      </c>
      <c r="G154" s="26">
        <f t="shared" si="38"/>
        <v>0</v>
      </c>
      <c r="H154" s="26">
        <f t="shared" si="38"/>
        <v>0</v>
      </c>
      <c r="I154" s="26">
        <f t="shared" si="38"/>
        <v>0</v>
      </c>
      <c r="J154" s="26">
        <f t="shared" si="38"/>
        <v>0</v>
      </c>
      <c r="K154" s="26">
        <f t="shared" si="38"/>
        <v>0</v>
      </c>
      <c r="L154" s="26">
        <f t="shared" si="38"/>
        <v>0</v>
      </c>
      <c r="M154" s="26">
        <f t="shared" si="38"/>
        <v>0</v>
      </c>
      <c r="N154" s="26">
        <f t="shared" si="35"/>
        <v>0</v>
      </c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</row>
    <row r="155" spans="1:37" ht="24.9" hidden="1" customHeight="1" x14ac:dyDescent="0.3">
      <c r="A155" s="68" t="s">
        <v>315</v>
      </c>
      <c r="B155" s="13" t="s">
        <v>237</v>
      </c>
      <c r="C155" s="31" t="s">
        <v>316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4">
        <f t="shared" si="35"/>
        <v>0</v>
      </c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</row>
    <row r="156" spans="1:37" ht="24.9" hidden="1" customHeight="1" x14ac:dyDescent="0.3">
      <c r="A156" s="68" t="s">
        <v>317</v>
      </c>
      <c r="B156" s="13" t="s">
        <v>240</v>
      </c>
      <c r="C156" s="31" t="s">
        <v>318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4">
        <f t="shared" si="35"/>
        <v>0</v>
      </c>
      <c r="O156" s="6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</row>
    <row r="157" spans="1:37" ht="24.9" hidden="1" customHeight="1" x14ac:dyDescent="0.3">
      <c r="A157" s="68" t="s">
        <v>319</v>
      </c>
      <c r="B157" s="13" t="s">
        <v>243</v>
      </c>
      <c r="C157" s="31" t="s">
        <v>320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4">
        <f t="shared" si="35"/>
        <v>0</v>
      </c>
      <c r="O157" s="4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</row>
    <row r="158" spans="1:37" ht="24.9" hidden="1" customHeight="1" x14ac:dyDescent="0.3">
      <c r="A158" s="68" t="s">
        <v>321</v>
      </c>
      <c r="B158" s="13" t="s">
        <v>246</v>
      </c>
      <c r="C158" s="31" t="s">
        <v>322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4">
        <f t="shared" si="35"/>
        <v>0</v>
      </c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</row>
    <row r="159" spans="1:37" ht="24.9" hidden="1" customHeight="1" x14ac:dyDescent="0.3">
      <c r="A159" s="68" t="s">
        <v>323</v>
      </c>
      <c r="B159" s="13" t="s">
        <v>249</v>
      </c>
      <c r="C159" s="31" t="s">
        <v>324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4">
        <f t="shared" si="35"/>
        <v>0</v>
      </c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</row>
    <row r="160" spans="1:37" ht="24.9" customHeight="1" x14ac:dyDescent="0.3">
      <c r="A160" s="23" t="s">
        <v>325</v>
      </c>
      <c r="B160" s="24" t="s">
        <v>252</v>
      </c>
      <c r="C160" s="25" t="s">
        <v>326</v>
      </c>
      <c r="D160" s="26">
        <f>SUM(D155:D159)</f>
        <v>0</v>
      </c>
      <c r="E160" s="26">
        <f t="shared" ref="E160:M160" si="39">SUM(E155:E159)</f>
        <v>0</v>
      </c>
      <c r="F160" s="26">
        <f t="shared" si="39"/>
        <v>0</v>
      </c>
      <c r="G160" s="26">
        <f t="shared" si="39"/>
        <v>0</v>
      </c>
      <c r="H160" s="26">
        <f t="shared" si="39"/>
        <v>0</v>
      </c>
      <c r="I160" s="26">
        <f t="shared" si="39"/>
        <v>0</v>
      </c>
      <c r="J160" s="26">
        <f t="shared" si="39"/>
        <v>0</v>
      </c>
      <c r="K160" s="26">
        <f t="shared" si="39"/>
        <v>0</v>
      </c>
      <c r="L160" s="26">
        <f t="shared" si="39"/>
        <v>0</v>
      </c>
      <c r="M160" s="26">
        <f t="shared" si="39"/>
        <v>0</v>
      </c>
      <c r="N160" s="26">
        <f t="shared" si="35"/>
        <v>0</v>
      </c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</row>
    <row r="161" spans="1:37" ht="24.9" hidden="1" customHeight="1" x14ac:dyDescent="0.3">
      <c r="A161" s="68" t="s">
        <v>327</v>
      </c>
      <c r="B161" s="13" t="s">
        <v>255</v>
      </c>
      <c r="C161" s="31" t="s">
        <v>328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4">
        <f t="shared" si="35"/>
        <v>0</v>
      </c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</row>
    <row r="162" spans="1:37" ht="24.9" hidden="1" customHeight="1" x14ac:dyDescent="0.3">
      <c r="A162" s="68" t="s">
        <v>329</v>
      </c>
      <c r="B162" s="13" t="s">
        <v>258</v>
      </c>
      <c r="C162" s="31" t="s">
        <v>330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4">
        <f t="shared" si="35"/>
        <v>0</v>
      </c>
      <c r="O162" s="6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</row>
    <row r="163" spans="1:37" ht="24.9" hidden="1" customHeight="1" x14ac:dyDescent="0.3">
      <c r="A163" s="70" t="s">
        <v>331</v>
      </c>
      <c r="B163" s="20" t="s">
        <v>261</v>
      </c>
      <c r="C163" s="21" t="s">
        <v>332</v>
      </c>
      <c r="D163" s="22">
        <f>SUM(D161:D162)</f>
        <v>0</v>
      </c>
      <c r="E163" s="22">
        <f t="shared" ref="E163:M163" si="40">SUM(E161:E162)</f>
        <v>0</v>
      </c>
      <c r="F163" s="22">
        <f t="shared" si="40"/>
        <v>0</v>
      </c>
      <c r="G163" s="22">
        <f t="shared" si="40"/>
        <v>0</v>
      </c>
      <c r="H163" s="22">
        <f t="shared" si="40"/>
        <v>0</v>
      </c>
      <c r="I163" s="22">
        <f t="shared" si="40"/>
        <v>0</v>
      </c>
      <c r="J163" s="22">
        <f t="shared" si="40"/>
        <v>0</v>
      </c>
      <c r="K163" s="22">
        <f t="shared" si="40"/>
        <v>0</v>
      </c>
      <c r="L163" s="22">
        <f t="shared" si="40"/>
        <v>0</v>
      </c>
      <c r="M163" s="22">
        <f t="shared" si="40"/>
        <v>0</v>
      </c>
      <c r="N163" s="14">
        <f t="shared" si="35"/>
        <v>0</v>
      </c>
      <c r="O163" s="4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</row>
    <row r="164" spans="1:37" ht="24.9" hidden="1" customHeight="1" x14ac:dyDescent="0.3">
      <c r="A164" s="68" t="s">
        <v>333</v>
      </c>
      <c r="B164" s="13" t="s">
        <v>264</v>
      </c>
      <c r="C164" s="31" t="s">
        <v>334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4">
        <f t="shared" si="35"/>
        <v>0</v>
      </c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</row>
    <row r="165" spans="1:37" ht="24.9" hidden="1" customHeight="1" x14ac:dyDescent="0.3">
      <c r="A165" s="68" t="s">
        <v>335</v>
      </c>
      <c r="B165" s="13" t="s">
        <v>267</v>
      </c>
      <c r="C165" s="31" t="s">
        <v>336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4">
        <f t="shared" si="35"/>
        <v>0</v>
      </c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</row>
    <row r="166" spans="1:37" ht="24.9" hidden="1" customHeight="1" x14ac:dyDescent="0.3">
      <c r="A166" s="68" t="s">
        <v>337</v>
      </c>
      <c r="B166" s="13" t="s">
        <v>270</v>
      </c>
      <c r="C166" s="31" t="s">
        <v>338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4">
        <f t="shared" si="35"/>
        <v>0</v>
      </c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</row>
    <row r="167" spans="1:37" ht="24.9" hidden="1" customHeight="1" x14ac:dyDescent="0.3">
      <c r="A167" s="68" t="s">
        <v>339</v>
      </c>
      <c r="B167" s="13" t="s">
        <v>273</v>
      </c>
      <c r="C167" s="16" t="s">
        <v>340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4">
        <f t="shared" si="35"/>
        <v>0</v>
      </c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</row>
    <row r="168" spans="1:37" ht="24.9" hidden="1" customHeight="1" x14ac:dyDescent="0.3">
      <c r="A168" s="68" t="s">
        <v>341</v>
      </c>
      <c r="B168" s="13" t="s">
        <v>276</v>
      </c>
      <c r="C168" s="16" t="s">
        <v>342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4">
        <f t="shared" si="35"/>
        <v>0</v>
      </c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</row>
    <row r="169" spans="1:37" ht="24.9" hidden="1" customHeight="1" x14ac:dyDescent="0.3">
      <c r="A169" s="68" t="s">
        <v>343</v>
      </c>
      <c r="B169" s="13" t="s">
        <v>279</v>
      </c>
      <c r="C169" s="31" t="s">
        <v>344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4">
        <f t="shared" si="35"/>
        <v>0</v>
      </c>
      <c r="O169" s="15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</row>
    <row r="170" spans="1:37" ht="24.9" hidden="1" customHeight="1" x14ac:dyDescent="0.3">
      <c r="A170" s="68" t="s">
        <v>345</v>
      </c>
      <c r="B170" s="13" t="s">
        <v>346</v>
      </c>
      <c r="C170" s="31" t="s">
        <v>347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4">
        <f t="shared" si="35"/>
        <v>0</v>
      </c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</row>
    <row r="171" spans="1:37" ht="24.9" hidden="1" customHeight="1" x14ac:dyDescent="0.3">
      <c r="A171" s="68" t="s">
        <v>348</v>
      </c>
      <c r="B171" s="13" t="s">
        <v>349</v>
      </c>
      <c r="C171" s="31" t="s">
        <v>350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4">
        <f t="shared" si="35"/>
        <v>0</v>
      </c>
      <c r="O171" s="41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</row>
    <row r="172" spans="1:37" ht="24.9" hidden="1" customHeight="1" x14ac:dyDescent="0.3">
      <c r="A172" s="70" t="s">
        <v>351</v>
      </c>
      <c r="B172" s="20" t="s">
        <v>352</v>
      </c>
      <c r="C172" s="21" t="s">
        <v>353</v>
      </c>
      <c r="D172" s="22">
        <f>SUM(D167:D171)</f>
        <v>0</v>
      </c>
      <c r="E172" s="22">
        <f t="shared" ref="E172:M172" si="41">SUM(E167:E171)</f>
        <v>0</v>
      </c>
      <c r="F172" s="22">
        <f t="shared" si="41"/>
        <v>0</v>
      </c>
      <c r="G172" s="22">
        <f t="shared" si="41"/>
        <v>0</v>
      </c>
      <c r="H172" s="22">
        <f t="shared" si="41"/>
        <v>0</v>
      </c>
      <c r="I172" s="22">
        <f t="shared" si="41"/>
        <v>0</v>
      </c>
      <c r="J172" s="22">
        <f t="shared" si="41"/>
        <v>0</v>
      </c>
      <c r="K172" s="22">
        <f t="shared" si="41"/>
        <v>0</v>
      </c>
      <c r="L172" s="22">
        <f t="shared" si="41"/>
        <v>0</v>
      </c>
      <c r="M172" s="22">
        <f t="shared" si="41"/>
        <v>0</v>
      </c>
      <c r="N172" s="14">
        <f t="shared" si="35"/>
        <v>0</v>
      </c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</row>
    <row r="173" spans="1:37" ht="24.9" hidden="1" customHeight="1" x14ac:dyDescent="0.3">
      <c r="A173" s="68" t="s">
        <v>354</v>
      </c>
      <c r="B173" s="13" t="s">
        <v>355</v>
      </c>
      <c r="C173" s="31" t="s">
        <v>356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4">
        <f t="shared" si="35"/>
        <v>0</v>
      </c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</row>
    <row r="174" spans="1:37" ht="24.9" customHeight="1" x14ac:dyDescent="0.3">
      <c r="A174" s="23" t="s">
        <v>357</v>
      </c>
      <c r="B174" s="24" t="s">
        <v>358</v>
      </c>
      <c r="C174" s="25" t="s">
        <v>359</v>
      </c>
      <c r="D174" s="26">
        <f>D163+D164+D165+D166+D172+D173</f>
        <v>0</v>
      </c>
      <c r="E174" s="26">
        <f t="shared" ref="E174:M174" si="42">E163+E164+E165+E166+E172+E173</f>
        <v>0</v>
      </c>
      <c r="F174" s="26">
        <f t="shared" si="42"/>
        <v>0</v>
      </c>
      <c r="G174" s="26">
        <f t="shared" si="42"/>
        <v>0</v>
      </c>
      <c r="H174" s="26">
        <f t="shared" si="42"/>
        <v>0</v>
      </c>
      <c r="I174" s="26">
        <f t="shared" si="42"/>
        <v>0</v>
      </c>
      <c r="J174" s="26">
        <f t="shared" si="42"/>
        <v>0</v>
      </c>
      <c r="K174" s="26">
        <f t="shared" si="42"/>
        <v>0</v>
      </c>
      <c r="L174" s="26">
        <f t="shared" si="42"/>
        <v>0</v>
      </c>
      <c r="M174" s="26">
        <f t="shared" si="42"/>
        <v>0</v>
      </c>
      <c r="N174" s="26">
        <f t="shared" si="35"/>
        <v>0</v>
      </c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</row>
    <row r="175" spans="1:37" ht="24.9" customHeight="1" x14ac:dyDescent="0.3">
      <c r="A175" s="68" t="s">
        <v>360</v>
      </c>
      <c r="B175" s="13" t="s">
        <v>361</v>
      </c>
      <c r="C175" s="31" t="s">
        <v>362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4">
        <f t="shared" si="35"/>
        <v>0</v>
      </c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</row>
    <row r="176" spans="1:37" ht="24.9" customHeight="1" x14ac:dyDescent="0.3">
      <c r="A176" s="68" t="s">
        <v>363</v>
      </c>
      <c r="B176" s="13" t="s">
        <v>364</v>
      </c>
      <c r="C176" s="31" t="s">
        <v>365</v>
      </c>
      <c r="D176" s="10">
        <v>450000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4">
        <f t="shared" si="35"/>
        <v>450000</v>
      </c>
      <c r="O176" s="6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</row>
    <row r="177" spans="1:37" ht="24.9" customHeight="1" x14ac:dyDescent="0.3">
      <c r="A177" s="68" t="s">
        <v>366</v>
      </c>
      <c r="B177" s="13" t="s">
        <v>367</v>
      </c>
      <c r="C177" s="31" t="s">
        <v>368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4">
        <f t="shared" si="35"/>
        <v>0</v>
      </c>
      <c r="O177" s="4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</row>
    <row r="178" spans="1:37" ht="24.9" customHeight="1" x14ac:dyDescent="0.3">
      <c r="A178" s="68" t="s">
        <v>369</v>
      </c>
      <c r="B178" s="13" t="s">
        <v>370</v>
      </c>
      <c r="C178" s="31" t="s">
        <v>371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4">
        <f t="shared" si="35"/>
        <v>0</v>
      </c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</row>
    <row r="179" spans="1:37" ht="24.9" customHeight="1" x14ac:dyDescent="0.3">
      <c r="A179" s="68" t="s">
        <v>372</v>
      </c>
      <c r="B179" s="13" t="s">
        <v>373</v>
      </c>
      <c r="C179" s="31" t="s">
        <v>374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4">
        <f t="shared" si="35"/>
        <v>0</v>
      </c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</row>
    <row r="180" spans="1:37" ht="24.9" customHeight="1" x14ac:dyDescent="0.3">
      <c r="A180" s="68" t="s">
        <v>375</v>
      </c>
      <c r="B180" s="13" t="s">
        <v>376</v>
      </c>
      <c r="C180" s="31" t="s">
        <v>377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4">
        <f t="shared" si="35"/>
        <v>0</v>
      </c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</row>
    <row r="181" spans="1:37" ht="24.9" customHeight="1" x14ac:dyDescent="0.3">
      <c r="A181" s="68" t="s">
        <v>378</v>
      </c>
      <c r="B181" s="13" t="s">
        <v>379</v>
      </c>
      <c r="C181" s="31" t="s">
        <v>380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4">
        <f t="shared" si="35"/>
        <v>0</v>
      </c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</row>
    <row r="182" spans="1:37" ht="24.9" hidden="1" customHeight="1" x14ac:dyDescent="0.3">
      <c r="A182" s="68" t="s">
        <v>381</v>
      </c>
      <c r="B182" s="13" t="s">
        <v>382</v>
      </c>
      <c r="C182" s="31" t="s">
        <v>383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4">
        <f t="shared" si="35"/>
        <v>0</v>
      </c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</row>
    <row r="183" spans="1:37" ht="24.9" hidden="1" customHeight="1" x14ac:dyDescent="0.3">
      <c r="A183" s="68" t="s">
        <v>384</v>
      </c>
      <c r="B183" s="13" t="s">
        <v>385</v>
      </c>
      <c r="C183" s="31" t="s">
        <v>386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4">
        <f t="shared" si="35"/>
        <v>0</v>
      </c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</row>
    <row r="184" spans="1:37" ht="24.9" hidden="1" customHeight="1" x14ac:dyDescent="0.3">
      <c r="A184" s="70" t="s">
        <v>387</v>
      </c>
      <c r="B184" s="20" t="s">
        <v>388</v>
      </c>
      <c r="C184" s="21" t="s">
        <v>389</v>
      </c>
      <c r="D184" s="22">
        <f>D182+D183</f>
        <v>0</v>
      </c>
      <c r="E184" s="22">
        <f t="shared" ref="E184:M184" si="43">E182+E183</f>
        <v>0</v>
      </c>
      <c r="F184" s="22">
        <f t="shared" si="43"/>
        <v>0</v>
      </c>
      <c r="G184" s="22">
        <f t="shared" si="43"/>
        <v>0</v>
      </c>
      <c r="H184" s="22">
        <f t="shared" si="43"/>
        <v>0</v>
      </c>
      <c r="I184" s="22">
        <f t="shared" si="43"/>
        <v>0</v>
      </c>
      <c r="J184" s="22">
        <f t="shared" si="43"/>
        <v>0</v>
      </c>
      <c r="K184" s="22">
        <f t="shared" si="43"/>
        <v>0</v>
      </c>
      <c r="L184" s="22">
        <f t="shared" si="43"/>
        <v>0</v>
      </c>
      <c r="M184" s="22">
        <f t="shared" si="43"/>
        <v>0</v>
      </c>
      <c r="N184" s="14">
        <f t="shared" si="35"/>
        <v>0</v>
      </c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</row>
    <row r="185" spans="1:37" ht="24.9" hidden="1" customHeight="1" x14ac:dyDescent="0.3">
      <c r="A185" s="68" t="s">
        <v>390</v>
      </c>
      <c r="B185" s="13" t="s">
        <v>391</v>
      </c>
      <c r="C185" s="31" t="s">
        <v>392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4">
        <f t="shared" si="35"/>
        <v>0</v>
      </c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</row>
    <row r="186" spans="1:37" ht="24.9" hidden="1" customHeight="1" x14ac:dyDescent="0.3">
      <c r="A186" s="68" t="s">
        <v>393</v>
      </c>
      <c r="B186" s="13" t="s">
        <v>394</v>
      </c>
      <c r="C186" s="31" t="s">
        <v>395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4">
        <f t="shared" si="35"/>
        <v>0</v>
      </c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</row>
    <row r="187" spans="1:37" ht="24.9" hidden="1" customHeight="1" x14ac:dyDescent="0.3">
      <c r="A187" s="21" t="s">
        <v>396</v>
      </c>
      <c r="B187" s="20" t="s">
        <v>397</v>
      </c>
      <c r="C187" s="21" t="s">
        <v>398</v>
      </c>
      <c r="D187" s="22">
        <f>SUM(D185:D186)</f>
        <v>0</v>
      </c>
      <c r="E187" s="22">
        <f t="shared" ref="E187:M187" si="44">SUM(E185:E186)</f>
        <v>0</v>
      </c>
      <c r="F187" s="22">
        <f t="shared" si="44"/>
        <v>0</v>
      </c>
      <c r="G187" s="22">
        <f t="shared" si="44"/>
        <v>0</v>
      </c>
      <c r="H187" s="22">
        <f t="shared" si="44"/>
        <v>0</v>
      </c>
      <c r="I187" s="22">
        <f t="shared" si="44"/>
        <v>0</v>
      </c>
      <c r="J187" s="22">
        <f t="shared" si="44"/>
        <v>0</v>
      </c>
      <c r="K187" s="22">
        <f t="shared" si="44"/>
        <v>0</v>
      </c>
      <c r="L187" s="22">
        <f t="shared" si="44"/>
        <v>0</v>
      </c>
      <c r="M187" s="22">
        <f t="shared" si="44"/>
        <v>0</v>
      </c>
      <c r="N187" s="14">
        <f t="shared" si="35"/>
        <v>0</v>
      </c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</row>
    <row r="188" spans="1:37" ht="24.9" hidden="1" customHeight="1" x14ac:dyDescent="0.3">
      <c r="A188" s="68" t="s">
        <v>399</v>
      </c>
      <c r="B188" s="13" t="s">
        <v>400</v>
      </c>
      <c r="C188" s="31" t="s">
        <v>401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4">
        <f t="shared" si="35"/>
        <v>0</v>
      </c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</row>
    <row r="189" spans="1:37" ht="24.9" hidden="1" customHeight="1" x14ac:dyDescent="0.3">
      <c r="A189" s="68" t="s">
        <v>402</v>
      </c>
      <c r="B189" s="13" t="s">
        <v>403</v>
      </c>
      <c r="C189" s="31" t="s">
        <v>404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4">
        <f t="shared" si="35"/>
        <v>0</v>
      </c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</row>
    <row r="190" spans="1:37" ht="24.9" customHeight="1" x14ac:dyDescent="0.3">
      <c r="A190" s="23" t="s">
        <v>405</v>
      </c>
      <c r="B190" s="24" t="s">
        <v>406</v>
      </c>
      <c r="C190" s="25" t="s">
        <v>407</v>
      </c>
      <c r="D190" s="26">
        <f>D175+D176+D177+D178+D179+D180+D181+D184+D187+D188+D189</f>
        <v>450000</v>
      </c>
      <c r="E190" s="26">
        <f t="shared" ref="E190:M190" si="45">E175+E176+E177+E178+E179+E180+E181+E184+E187+E188+E189</f>
        <v>0</v>
      </c>
      <c r="F190" s="26">
        <f t="shared" si="45"/>
        <v>0</v>
      </c>
      <c r="G190" s="26">
        <f t="shared" si="45"/>
        <v>0</v>
      </c>
      <c r="H190" s="26">
        <f t="shared" si="45"/>
        <v>0</v>
      </c>
      <c r="I190" s="26">
        <f t="shared" si="45"/>
        <v>0</v>
      </c>
      <c r="J190" s="26">
        <f t="shared" si="45"/>
        <v>0</v>
      </c>
      <c r="K190" s="26">
        <f t="shared" si="45"/>
        <v>0</v>
      </c>
      <c r="L190" s="26">
        <f t="shared" si="45"/>
        <v>0</v>
      </c>
      <c r="M190" s="26">
        <f t="shared" si="45"/>
        <v>0</v>
      </c>
      <c r="N190" s="26">
        <f t="shared" si="35"/>
        <v>450000</v>
      </c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</row>
    <row r="191" spans="1:37" ht="24.9" hidden="1" customHeight="1" x14ac:dyDescent="0.3">
      <c r="A191" s="68" t="s">
        <v>408</v>
      </c>
      <c r="B191" s="13" t="s">
        <v>409</v>
      </c>
      <c r="C191" s="31" t="s">
        <v>410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4">
        <f t="shared" si="35"/>
        <v>0</v>
      </c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</row>
    <row r="192" spans="1:37" ht="24.9" hidden="1" customHeight="1" x14ac:dyDescent="0.3">
      <c r="A192" s="68" t="s">
        <v>411</v>
      </c>
      <c r="B192" s="13" t="s">
        <v>412</v>
      </c>
      <c r="C192" s="31" t="s">
        <v>413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4">
        <f t="shared" si="35"/>
        <v>0</v>
      </c>
      <c r="O192" s="6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</row>
    <row r="193" spans="1:37" ht="24.9" hidden="1" customHeight="1" x14ac:dyDescent="0.3">
      <c r="A193" s="68" t="s">
        <v>414</v>
      </c>
      <c r="B193" s="13" t="s">
        <v>415</v>
      </c>
      <c r="C193" s="31" t="s">
        <v>416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4">
        <f t="shared" si="35"/>
        <v>0</v>
      </c>
      <c r="O193" s="4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</row>
    <row r="194" spans="1:37" ht="24.9" hidden="1" customHeight="1" x14ac:dyDescent="0.3">
      <c r="A194" s="68" t="s">
        <v>417</v>
      </c>
      <c r="B194" s="13" t="s">
        <v>418</v>
      </c>
      <c r="C194" s="31" t="s">
        <v>419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4">
        <f t="shared" si="35"/>
        <v>0</v>
      </c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</row>
    <row r="195" spans="1:37" ht="24.9" hidden="1" customHeight="1" x14ac:dyDescent="0.3">
      <c r="A195" s="68" t="s">
        <v>420</v>
      </c>
      <c r="B195" s="13" t="s">
        <v>421</v>
      </c>
      <c r="C195" s="31" t="s">
        <v>422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4">
        <f t="shared" si="35"/>
        <v>0</v>
      </c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</row>
    <row r="196" spans="1:37" ht="24.9" customHeight="1" x14ac:dyDescent="0.3">
      <c r="A196" s="23" t="s">
        <v>423</v>
      </c>
      <c r="B196" s="24" t="s">
        <v>424</v>
      </c>
      <c r="C196" s="25" t="s">
        <v>425</v>
      </c>
      <c r="D196" s="26">
        <f>SUM(D191:D195)</f>
        <v>0</v>
      </c>
      <c r="E196" s="26">
        <f t="shared" ref="E196:M196" si="46">SUM(E191:E195)</f>
        <v>0</v>
      </c>
      <c r="F196" s="26">
        <f t="shared" si="46"/>
        <v>0</v>
      </c>
      <c r="G196" s="26">
        <f t="shared" si="46"/>
        <v>0</v>
      </c>
      <c r="H196" s="26">
        <f t="shared" si="46"/>
        <v>0</v>
      </c>
      <c r="I196" s="26">
        <f t="shared" si="46"/>
        <v>0</v>
      </c>
      <c r="J196" s="26">
        <f t="shared" si="46"/>
        <v>0</v>
      </c>
      <c r="K196" s="26">
        <f t="shared" si="46"/>
        <v>0</v>
      </c>
      <c r="L196" s="26">
        <f t="shared" si="46"/>
        <v>0</v>
      </c>
      <c r="M196" s="26">
        <f t="shared" si="46"/>
        <v>0</v>
      </c>
      <c r="N196" s="26">
        <f t="shared" si="35"/>
        <v>0</v>
      </c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</row>
    <row r="197" spans="1:37" ht="24.9" hidden="1" customHeight="1" x14ac:dyDescent="0.3">
      <c r="A197" s="12" t="s">
        <v>426</v>
      </c>
      <c r="B197" s="13" t="s">
        <v>427</v>
      </c>
      <c r="C197" s="31" t="s">
        <v>428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4">
        <f t="shared" si="35"/>
        <v>0</v>
      </c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</row>
    <row r="198" spans="1:37" ht="24.9" hidden="1" customHeight="1" x14ac:dyDescent="0.3">
      <c r="A198" s="12" t="s">
        <v>429</v>
      </c>
      <c r="B198" s="13" t="s">
        <v>430</v>
      </c>
      <c r="C198" s="31" t="s">
        <v>431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4">
        <f t="shared" si="35"/>
        <v>0</v>
      </c>
      <c r="O198" s="6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</row>
    <row r="199" spans="1:37" ht="24.9" hidden="1" customHeight="1" x14ac:dyDescent="0.3">
      <c r="A199" s="12" t="s">
        <v>432</v>
      </c>
      <c r="B199" s="13" t="s">
        <v>433</v>
      </c>
      <c r="C199" s="31" t="s">
        <v>434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4">
        <f t="shared" si="35"/>
        <v>0</v>
      </c>
      <c r="O199" s="4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</row>
    <row r="200" spans="1:37" ht="24.9" hidden="1" customHeight="1" x14ac:dyDescent="0.3">
      <c r="A200" s="12" t="s">
        <v>435</v>
      </c>
      <c r="B200" s="13" t="s">
        <v>436</v>
      </c>
      <c r="C200" s="31" t="s">
        <v>437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4">
        <f t="shared" si="35"/>
        <v>0</v>
      </c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</row>
    <row r="201" spans="1:37" ht="24.9" hidden="1" customHeight="1" x14ac:dyDescent="0.3">
      <c r="A201" s="12" t="s">
        <v>438</v>
      </c>
      <c r="B201" s="13" t="s">
        <v>439</v>
      </c>
      <c r="C201" s="31" t="s">
        <v>440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4">
        <f t="shared" si="35"/>
        <v>0</v>
      </c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</row>
    <row r="202" spans="1:37" ht="24.9" customHeight="1" x14ac:dyDescent="0.3">
      <c r="A202" s="23" t="s">
        <v>441</v>
      </c>
      <c r="B202" s="24" t="s">
        <v>442</v>
      </c>
      <c r="C202" s="25" t="s">
        <v>443</v>
      </c>
      <c r="D202" s="26">
        <f>SUM(D197:D201)</f>
        <v>0</v>
      </c>
      <c r="E202" s="26">
        <f t="shared" ref="E202:M202" si="47">SUM(E197:E201)</f>
        <v>0</v>
      </c>
      <c r="F202" s="26">
        <f t="shared" si="47"/>
        <v>0</v>
      </c>
      <c r="G202" s="26">
        <f t="shared" si="47"/>
        <v>0</v>
      </c>
      <c r="H202" s="26">
        <f t="shared" si="47"/>
        <v>0</v>
      </c>
      <c r="I202" s="26">
        <f t="shared" si="47"/>
        <v>0</v>
      </c>
      <c r="J202" s="26">
        <f t="shared" si="47"/>
        <v>0</v>
      </c>
      <c r="K202" s="26">
        <f t="shared" si="47"/>
        <v>0</v>
      </c>
      <c r="L202" s="26">
        <f t="shared" si="47"/>
        <v>0</v>
      </c>
      <c r="M202" s="26">
        <f t="shared" si="47"/>
        <v>0</v>
      </c>
      <c r="N202" s="26">
        <f t="shared" si="35"/>
        <v>0</v>
      </c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</row>
    <row r="203" spans="1:37" ht="24.9" hidden="1" customHeight="1" x14ac:dyDescent="0.3">
      <c r="A203" s="12" t="s">
        <v>444</v>
      </c>
      <c r="B203" s="13" t="s">
        <v>445</v>
      </c>
      <c r="C203" s="31" t="s">
        <v>446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4">
        <f t="shared" si="35"/>
        <v>0</v>
      </c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</row>
    <row r="204" spans="1:37" ht="24.9" hidden="1" customHeight="1" x14ac:dyDescent="0.3">
      <c r="A204" s="12" t="s">
        <v>447</v>
      </c>
      <c r="B204" s="13" t="s">
        <v>448</v>
      </c>
      <c r="C204" s="31" t="s">
        <v>449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4">
        <f t="shared" ref="N204:N245" si="48">SUM(D204:M204)</f>
        <v>0</v>
      </c>
      <c r="O204" s="6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</row>
    <row r="205" spans="1:37" ht="24.9" hidden="1" customHeight="1" x14ac:dyDescent="0.3">
      <c r="A205" s="12" t="s">
        <v>450</v>
      </c>
      <c r="B205" s="13" t="s">
        <v>451</v>
      </c>
      <c r="C205" s="31" t="s">
        <v>452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4">
        <f t="shared" si="48"/>
        <v>0</v>
      </c>
      <c r="O205" s="4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</row>
    <row r="206" spans="1:37" ht="24.9" hidden="1" customHeight="1" x14ac:dyDescent="0.3">
      <c r="A206" s="12" t="s">
        <v>453</v>
      </c>
      <c r="B206" s="13" t="s">
        <v>454</v>
      </c>
      <c r="C206" s="31" t="s">
        <v>455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4">
        <f t="shared" si="48"/>
        <v>0</v>
      </c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</row>
    <row r="207" spans="1:37" ht="24.9" hidden="1" customHeight="1" x14ac:dyDescent="0.3">
      <c r="A207" s="12" t="s">
        <v>456</v>
      </c>
      <c r="B207" s="13" t="s">
        <v>457</v>
      </c>
      <c r="C207" s="31" t="s">
        <v>458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4">
        <f t="shared" si="48"/>
        <v>0</v>
      </c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</row>
    <row r="208" spans="1:37" ht="24.9" customHeight="1" x14ac:dyDescent="0.3">
      <c r="A208" s="23" t="s">
        <v>459</v>
      </c>
      <c r="B208" s="24" t="s">
        <v>460</v>
      </c>
      <c r="C208" s="25" t="s">
        <v>461</v>
      </c>
      <c r="D208" s="26">
        <f>SUM(D203:D207)</f>
        <v>0</v>
      </c>
      <c r="E208" s="26">
        <f t="shared" ref="E208:M208" si="49">SUM(E203:E207)</f>
        <v>0</v>
      </c>
      <c r="F208" s="26">
        <f t="shared" si="49"/>
        <v>0</v>
      </c>
      <c r="G208" s="26">
        <f t="shared" si="49"/>
        <v>0</v>
      </c>
      <c r="H208" s="26">
        <f t="shared" si="49"/>
        <v>0</v>
      </c>
      <c r="I208" s="26">
        <f t="shared" si="49"/>
        <v>0</v>
      </c>
      <c r="J208" s="26">
        <f t="shared" si="49"/>
        <v>0</v>
      </c>
      <c r="K208" s="26">
        <f t="shared" si="49"/>
        <v>0</v>
      </c>
      <c r="L208" s="26">
        <f t="shared" si="49"/>
        <v>0</v>
      </c>
      <c r="M208" s="26">
        <f t="shared" si="49"/>
        <v>0</v>
      </c>
      <c r="N208" s="26">
        <f t="shared" si="48"/>
        <v>0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</row>
    <row r="209" spans="1:37" ht="24.9" customHeight="1" x14ac:dyDescent="0.3">
      <c r="A209" s="71" t="s">
        <v>462</v>
      </c>
      <c r="B209" s="59" t="s">
        <v>463</v>
      </c>
      <c r="C209" s="60" t="s">
        <v>464</v>
      </c>
      <c r="D209" s="47">
        <f>D154+D160+D174+D190+D196+D202+D208</f>
        <v>450000</v>
      </c>
      <c r="E209" s="47">
        <f t="shared" ref="E209:M209" si="50">E154+E160+E174+E190+E196+E202+E208</f>
        <v>0</v>
      </c>
      <c r="F209" s="47">
        <f t="shared" si="50"/>
        <v>0</v>
      </c>
      <c r="G209" s="47">
        <f t="shared" si="50"/>
        <v>0</v>
      </c>
      <c r="H209" s="47">
        <f t="shared" si="50"/>
        <v>0</v>
      </c>
      <c r="I209" s="47">
        <f t="shared" si="50"/>
        <v>0</v>
      </c>
      <c r="J209" s="47">
        <f t="shared" si="50"/>
        <v>0</v>
      </c>
      <c r="K209" s="47">
        <f t="shared" si="50"/>
        <v>0</v>
      </c>
      <c r="L209" s="47">
        <f t="shared" si="50"/>
        <v>0</v>
      </c>
      <c r="M209" s="47">
        <f t="shared" si="50"/>
        <v>0</v>
      </c>
      <c r="N209" s="47">
        <f t="shared" si="48"/>
        <v>450000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</row>
    <row r="210" spans="1:37" ht="24.9" customHeight="1" x14ac:dyDescent="0.3">
      <c r="A210" s="48"/>
      <c r="B210" s="18"/>
      <c r="C210" s="49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6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</row>
    <row r="211" spans="1:37" ht="24.9" customHeight="1" x14ac:dyDescent="0.3">
      <c r="A211" s="51"/>
      <c r="B211" s="52"/>
      <c r="C211" s="53" t="s">
        <v>465</v>
      </c>
      <c r="D211" s="54">
        <f>D154+D174+D190+D202</f>
        <v>450000</v>
      </c>
      <c r="E211" s="54">
        <f t="shared" ref="E211:N211" si="51">E154+E174+E190+E202</f>
        <v>0</v>
      </c>
      <c r="F211" s="54">
        <f t="shared" si="51"/>
        <v>0</v>
      </c>
      <c r="G211" s="54">
        <f t="shared" si="51"/>
        <v>0</v>
      </c>
      <c r="H211" s="54">
        <f t="shared" si="51"/>
        <v>0</v>
      </c>
      <c r="I211" s="54">
        <f t="shared" si="51"/>
        <v>0</v>
      </c>
      <c r="J211" s="54">
        <f t="shared" si="51"/>
        <v>0</v>
      </c>
      <c r="K211" s="54">
        <f t="shared" si="51"/>
        <v>0</v>
      </c>
      <c r="L211" s="54">
        <f t="shared" si="51"/>
        <v>0</v>
      </c>
      <c r="M211" s="54">
        <f t="shared" si="51"/>
        <v>0</v>
      </c>
      <c r="N211" s="54">
        <f t="shared" si="51"/>
        <v>450000</v>
      </c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</row>
    <row r="212" spans="1:37" ht="24.9" customHeight="1" x14ac:dyDescent="0.3">
      <c r="A212" s="51"/>
      <c r="B212" s="52"/>
      <c r="C212" s="55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</row>
    <row r="213" spans="1:37" ht="24.9" customHeight="1" x14ac:dyDescent="0.3">
      <c r="A213" s="51"/>
      <c r="B213" s="52"/>
      <c r="C213" s="53" t="s">
        <v>466</v>
      </c>
      <c r="D213" s="54">
        <f>D160+D196+D208</f>
        <v>0</v>
      </c>
      <c r="E213" s="54">
        <f t="shared" ref="E213:N213" si="52">E160+E196+E208</f>
        <v>0</v>
      </c>
      <c r="F213" s="54">
        <f t="shared" si="52"/>
        <v>0</v>
      </c>
      <c r="G213" s="54">
        <f t="shared" si="52"/>
        <v>0</v>
      </c>
      <c r="H213" s="54">
        <f t="shared" si="52"/>
        <v>0</v>
      </c>
      <c r="I213" s="54">
        <f t="shared" si="52"/>
        <v>0</v>
      </c>
      <c r="J213" s="54">
        <f t="shared" si="52"/>
        <v>0</v>
      </c>
      <c r="K213" s="54">
        <f t="shared" si="52"/>
        <v>0</v>
      </c>
      <c r="L213" s="54">
        <f t="shared" si="52"/>
        <v>0</v>
      </c>
      <c r="M213" s="54">
        <f t="shared" si="52"/>
        <v>0</v>
      </c>
      <c r="N213" s="54">
        <f t="shared" si="52"/>
        <v>0</v>
      </c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</row>
    <row r="214" spans="1:37" ht="24.9" customHeight="1" x14ac:dyDescent="0.3">
      <c r="A214" s="51"/>
      <c r="B214" s="52"/>
      <c r="C214" s="55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</row>
    <row r="215" spans="1:37" ht="24.9" customHeight="1" x14ac:dyDescent="0.3">
      <c r="A215" s="7" t="s">
        <v>467</v>
      </c>
      <c r="B215" s="8"/>
      <c r="C215" s="9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</row>
    <row r="216" spans="1:37" ht="24.9" hidden="1" customHeight="1" x14ac:dyDescent="0.3">
      <c r="A216" s="72" t="s">
        <v>468</v>
      </c>
      <c r="B216" s="13" t="s">
        <v>3</v>
      </c>
      <c r="C216" s="31" t="s">
        <v>469</v>
      </c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4">
        <f t="shared" si="48"/>
        <v>0</v>
      </c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</row>
    <row r="217" spans="1:37" ht="24.9" hidden="1" customHeight="1" x14ac:dyDescent="0.3">
      <c r="A217" s="72" t="s">
        <v>470</v>
      </c>
      <c r="B217" s="13" t="s">
        <v>6</v>
      </c>
      <c r="C217" s="31" t="s">
        <v>471</v>
      </c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4">
        <f t="shared" si="48"/>
        <v>0</v>
      </c>
      <c r="O217" s="10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</row>
    <row r="218" spans="1:37" ht="24.9" hidden="1" customHeight="1" x14ac:dyDescent="0.3">
      <c r="A218" s="72" t="s">
        <v>472</v>
      </c>
      <c r="B218" s="13" t="s">
        <v>9</v>
      </c>
      <c r="C218" s="31" t="s">
        <v>473</v>
      </c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4">
        <f t="shared" si="48"/>
        <v>0</v>
      </c>
      <c r="O218" s="32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24.9" hidden="1" customHeight="1" x14ac:dyDescent="0.3">
      <c r="A219" s="58" t="s">
        <v>474</v>
      </c>
      <c r="B219" s="38" t="s">
        <v>12</v>
      </c>
      <c r="C219" s="39" t="s">
        <v>475</v>
      </c>
      <c r="D219" s="40">
        <f>SUM(D216:D218)</f>
        <v>0</v>
      </c>
      <c r="E219" s="40">
        <f t="shared" ref="E219:M219" si="53">SUM(E216:E218)</f>
        <v>0</v>
      </c>
      <c r="F219" s="40">
        <f t="shared" si="53"/>
        <v>0</v>
      </c>
      <c r="G219" s="40">
        <f t="shared" si="53"/>
        <v>0</v>
      </c>
      <c r="H219" s="40">
        <f t="shared" si="53"/>
        <v>0</v>
      </c>
      <c r="I219" s="40">
        <f t="shared" si="53"/>
        <v>0</v>
      </c>
      <c r="J219" s="40">
        <f t="shared" si="53"/>
        <v>0</v>
      </c>
      <c r="K219" s="40">
        <f t="shared" si="53"/>
        <v>0</v>
      </c>
      <c r="L219" s="40">
        <f t="shared" si="53"/>
        <v>0</v>
      </c>
      <c r="M219" s="40">
        <f t="shared" si="53"/>
        <v>0</v>
      </c>
      <c r="N219" s="14">
        <f t="shared" si="48"/>
        <v>0</v>
      </c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</row>
    <row r="220" spans="1:37" ht="24.9" hidden="1" customHeight="1" x14ac:dyDescent="0.3">
      <c r="A220" s="72" t="s">
        <v>476</v>
      </c>
      <c r="B220" s="13" t="s">
        <v>15</v>
      </c>
      <c r="C220" s="31" t="s">
        <v>477</v>
      </c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4">
        <f t="shared" si="48"/>
        <v>0</v>
      </c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</row>
    <row r="221" spans="1:37" ht="24.9" hidden="1" customHeight="1" x14ac:dyDescent="0.3">
      <c r="A221" s="72" t="s">
        <v>478</v>
      </c>
      <c r="B221" s="13" t="s">
        <v>18</v>
      </c>
      <c r="C221" s="31" t="s">
        <v>479</v>
      </c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4">
        <f t="shared" si="48"/>
        <v>0</v>
      </c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</row>
    <row r="222" spans="1:37" ht="24.9" hidden="1" customHeight="1" x14ac:dyDescent="0.3">
      <c r="A222" s="72" t="s">
        <v>480</v>
      </c>
      <c r="B222" s="13" t="s">
        <v>21</v>
      </c>
      <c r="C222" s="31" t="s">
        <v>481</v>
      </c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4">
        <f t="shared" si="48"/>
        <v>0</v>
      </c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</row>
    <row r="223" spans="1:37" ht="24.9" hidden="1" customHeight="1" x14ac:dyDescent="0.3">
      <c r="A223" s="72" t="s">
        <v>482</v>
      </c>
      <c r="B223" s="13" t="s">
        <v>24</v>
      </c>
      <c r="C223" s="31" t="s">
        <v>483</v>
      </c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4">
        <f t="shared" si="48"/>
        <v>0</v>
      </c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</row>
    <row r="224" spans="1:37" ht="24.9" hidden="1" customHeight="1" x14ac:dyDescent="0.3">
      <c r="A224" s="58" t="s">
        <v>484</v>
      </c>
      <c r="B224" s="38" t="s">
        <v>27</v>
      </c>
      <c r="C224" s="39" t="s">
        <v>485</v>
      </c>
      <c r="D224" s="40">
        <f>SUM(D220:D223)</f>
        <v>0</v>
      </c>
      <c r="E224" s="40">
        <f t="shared" ref="E224:M224" si="54">SUM(E220:E223)</f>
        <v>0</v>
      </c>
      <c r="F224" s="40">
        <f t="shared" si="54"/>
        <v>0</v>
      </c>
      <c r="G224" s="40">
        <f t="shared" si="54"/>
        <v>0</v>
      </c>
      <c r="H224" s="40">
        <f t="shared" si="54"/>
        <v>0</v>
      </c>
      <c r="I224" s="40">
        <f t="shared" si="54"/>
        <v>0</v>
      </c>
      <c r="J224" s="40">
        <f t="shared" si="54"/>
        <v>0</v>
      </c>
      <c r="K224" s="40">
        <f t="shared" si="54"/>
        <v>0</v>
      </c>
      <c r="L224" s="40">
        <f t="shared" si="54"/>
        <v>0</v>
      </c>
      <c r="M224" s="40">
        <f t="shared" si="54"/>
        <v>0</v>
      </c>
      <c r="N224" s="14">
        <f t="shared" si="48"/>
        <v>0</v>
      </c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</row>
    <row r="225" spans="1:37" ht="24.9" customHeight="1" x14ac:dyDescent="0.3">
      <c r="A225" s="72" t="s">
        <v>486</v>
      </c>
      <c r="B225" s="13" t="s">
        <v>219</v>
      </c>
      <c r="C225" s="16" t="s">
        <v>487</v>
      </c>
      <c r="D225" s="10">
        <v>409404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4">
        <f t="shared" si="48"/>
        <v>409404</v>
      </c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</row>
    <row r="226" spans="1:37" ht="24.9" customHeight="1" x14ac:dyDescent="0.3">
      <c r="A226" s="72" t="s">
        <v>488</v>
      </c>
      <c r="B226" s="13" t="s">
        <v>222</v>
      </c>
      <c r="C226" s="16" t="s">
        <v>489</v>
      </c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4">
        <f t="shared" si="48"/>
        <v>0</v>
      </c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</row>
    <row r="227" spans="1:37" ht="24.9" customHeight="1" x14ac:dyDescent="0.3">
      <c r="A227" s="58" t="s">
        <v>490</v>
      </c>
      <c r="B227" s="38" t="s">
        <v>225</v>
      </c>
      <c r="C227" s="39" t="s">
        <v>491</v>
      </c>
      <c r="D227" s="40">
        <f>SUM(D225:D226)</f>
        <v>409404</v>
      </c>
      <c r="E227" s="40">
        <f t="shared" ref="E227:M227" si="55">SUM(E225:E226)</f>
        <v>0</v>
      </c>
      <c r="F227" s="40">
        <f t="shared" si="55"/>
        <v>0</v>
      </c>
      <c r="G227" s="40">
        <f t="shared" si="55"/>
        <v>0</v>
      </c>
      <c r="H227" s="40">
        <f t="shared" si="55"/>
        <v>0</v>
      </c>
      <c r="I227" s="40">
        <f t="shared" si="55"/>
        <v>0</v>
      </c>
      <c r="J227" s="40">
        <f t="shared" si="55"/>
        <v>0</v>
      </c>
      <c r="K227" s="40">
        <f t="shared" si="55"/>
        <v>0</v>
      </c>
      <c r="L227" s="40">
        <f t="shared" si="55"/>
        <v>0</v>
      </c>
      <c r="M227" s="40">
        <f t="shared" si="55"/>
        <v>0</v>
      </c>
      <c r="N227" s="14">
        <f t="shared" si="48"/>
        <v>409404</v>
      </c>
      <c r="O227" s="17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</row>
    <row r="228" spans="1:37" ht="24.9" hidden="1" customHeight="1" x14ac:dyDescent="0.3">
      <c r="A228" s="16" t="s">
        <v>492</v>
      </c>
      <c r="B228" s="13" t="s">
        <v>228</v>
      </c>
      <c r="C228" s="31" t="s">
        <v>493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4">
        <f t="shared" si="48"/>
        <v>0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ht="24.9" hidden="1" customHeight="1" x14ac:dyDescent="0.3">
      <c r="A229" s="16" t="s">
        <v>494</v>
      </c>
      <c r="B229" s="13" t="s">
        <v>231</v>
      </c>
      <c r="C229" s="31" t="s">
        <v>495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4">
        <f t="shared" si="48"/>
        <v>0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ht="24.9" customHeight="1" x14ac:dyDescent="0.3">
      <c r="A230" s="16" t="s">
        <v>496</v>
      </c>
      <c r="B230" s="13" t="s">
        <v>234</v>
      </c>
      <c r="C230" s="31" t="s">
        <v>497</v>
      </c>
      <c r="D230" s="10">
        <f>D135-D211-D213-D225</f>
        <v>11488480.220000001</v>
      </c>
      <c r="E230" s="10">
        <f t="shared" ref="E230:F230" si="56">E135-E211-E213</f>
        <v>0</v>
      </c>
      <c r="F230" s="10">
        <f t="shared" si="56"/>
        <v>0</v>
      </c>
      <c r="G230" s="10"/>
      <c r="H230" s="10"/>
      <c r="I230" s="10"/>
      <c r="J230" s="10"/>
      <c r="K230" s="10"/>
      <c r="L230" s="10"/>
      <c r="M230" s="10"/>
      <c r="N230" s="14">
        <f t="shared" si="48"/>
        <v>11488480.220000001</v>
      </c>
      <c r="O230" s="32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ht="24.9" hidden="1" customHeight="1" x14ac:dyDescent="0.3">
      <c r="A231" s="16" t="s">
        <v>498</v>
      </c>
      <c r="B231" s="13" t="s">
        <v>237</v>
      </c>
      <c r="C231" s="31" t="s">
        <v>499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4">
        <f t="shared" si="48"/>
        <v>0</v>
      </c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</row>
    <row r="232" spans="1:37" ht="24.9" hidden="1" customHeight="1" x14ac:dyDescent="0.3">
      <c r="A232" s="16" t="s">
        <v>500</v>
      </c>
      <c r="B232" s="13" t="s">
        <v>240</v>
      </c>
      <c r="C232" s="31" t="s">
        <v>501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4">
        <f t="shared" si="48"/>
        <v>0</v>
      </c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</row>
    <row r="233" spans="1:37" ht="24.9" hidden="1" customHeight="1" x14ac:dyDescent="0.3">
      <c r="A233" s="72" t="s">
        <v>502</v>
      </c>
      <c r="B233" s="13" t="s">
        <v>243</v>
      </c>
      <c r="C233" s="31" t="s">
        <v>503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4">
        <f t="shared" si="48"/>
        <v>0</v>
      </c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</row>
    <row r="234" spans="1:37" ht="24.9" hidden="1" customHeight="1" x14ac:dyDescent="0.3">
      <c r="A234" s="72" t="s">
        <v>504</v>
      </c>
      <c r="B234" s="13" t="s">
        <v>246</v>
      </c>
      <c r="C234" s="31" t="s">
        <v>505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4">
        <f t="shared" si="48"/>
        <v>0</v>
      </c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</row>
    <row r="235" spans="1:37" ht="24.9" hidden="1" customHeight="1" x14ac:dyDescent="0.3">
      <c r="A235" s="21" t="s">
        <v>506</v>
      </c>
      <c r="B235" s="20" t="s">
        <v>249</v>
      </c>
      <c r="C235" s="21" t="s">
        <v>507</v>
      </c>
      <c r="D235" s="22">
        <f>SUM(D233:D234)</f>
        <v>0</v>
      </c>
      <c r="E235" s="22">
        <f t="shared" ref="E235:M235" si="57">SUM(E233:E234)</f>
        <v>0</v>
      </c>
      <c r="F235" s="22">
        <f t="shared" si="57"/>
        <v>0</v>
      </c>
      <c r="G235" s="22">
        <f t="shared" si="57"/>
        <v>0</v>
      </c>
      <c r="H235" s="22">
        <f t="shared" si="57"/>
        <v>0</v>
      </c>
      <c r="I235" s="22">
        <f t="shared" si="57"/>
        <v>0</v>
      </c>
      <c r="J235" s="22">
        <f t="shared" si="57"/>
        <v>0</v>
      </c>
      <c r="K235" s="22">
        <f t="shared" si="57"/>
        <v>0</v>
      </c>
      <c r="L235" s="22">
        <f t="shared" si="57"/>
        <v>0</v>
      </c>
      <c r="M235" s="22">
        <f t="shared" si="57"/>
        <v>0</v>
      </c>
      <c r="N235" s="14">
        <f t="shared" si="48"/>
        <v>0</v>
      </c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</row>
    <row r="236" spans="1:37" ht="24.9" hidden="1" customHeight="1" x14ac:dyDescent="0.3">
      <c r="A236" s="21" t="s">
        <v>508</v>
      </c>
      <c r="B236" s="20" t="s">
        <v>252</v>
      </c>
      <c r="C236" s="21" t="s">
        <v>509</v>
      </c>
      <c r="D236" s="22">
        <f>D219+D224+D227+D228+D229+D230+D231+D232+D235</f>
        <v>11897884.220000001</v>
      </c>
      <c r="E236" s="22">
        <f t="shared" ref="E236:M236" si="58">E219+E224+E227+E228+E229+E230+E231+E232+E235</f>
        <v>0</v>
      </c>
      <c r="F236" s="22">
        <f t="shared" si="58"/>
        <v>0</v>
      </c>
      <c r="G236" s="22">
        <f t="shared" si="58"/>
        <v>0</v>
      </c>
      <c r="H236" s="22">
        <f t="shared" si="58"/>
        <v>0</v>
      </c>
      <c r="I236" s="22">
        <f t="shared" si="58"/>
        <v>0</v>
      </c>
      <c r="J236" s="22">
        <f t="shared" si="58"/>
        <v>0</v>
      </c>
      <c r="K236" s="22">
        <f t="shared" si="58"/>
        <v>0</v>
      </c>
      <c r="L236" s="22">
        <f t="shared" si="58"/>
        <v>0</v>
      </c>
      <c r="M236" s="22">
        <f t="shared" si="58"/>
        <v>0</v>
      </c>
      <c r="N236" s="14">
        <f t="shared" si="48"/>
        <v>11897884.220000001</v>
      </c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</row>
    <row r="237" spans="1:37" ht="24.9" hidden="1" customHeight="1" x14ac:dyDescent="0.3">
      <c r="A237" s="16" t="s">
        <v>510</v>
      </c>
      <c r="B237" s="13" t="s">
        <v>255</v>
      </c>
      <c r="C237" s="31" t="s">
        <v>511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4">
        <f t="shared" si="48"/>
        <v>0</v>
      </c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</row>
    <row r="238" spans="1:37" ht="24.9" hidden="1" customHeight="1" x14ac:dyDescent="0.3">
      <c r="A238" s="16" t="s">
        <v>512</v>
      </c>
      <c r="B238" s="13" t="s">
        <v>258</v>
      </c>
      <c r="C238" s="31" t="s">
        <v>513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4">
        <f t="shared" si="48"/>
        <v>0</v>
      </c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</row>
    <row r="239" spans="1:37" ht="24.9" hidden="1" customHeight="1" x14ac:dyDescent="0.3">
      <c r="A239" s="16" t="s">
        <v>514</v>
      </c>
      <c r="B239" s="13" t="s">
        <v>261</v>
      </c>
      <c r="C239" s="31" t="s">
        <v>515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4">
        <f t="shared" si="48"/>
        <v>0</v>
      </c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</row>
    <row r="240" spans="1:37" ht="24.9" hidden="1" customHeight="1" x14ac:dyDescent="0.3">
      <c r="A240" s="16" t="s">
        <v>516</v>
      </c>
      <c r="B240" s="13" t="s">
        <v>264</v>
      </c>
      <c r="C240" s="31" t="s">
        <v>517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4">
        <f t="shared" si="48"/>
        <v>0</v>
      </c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</row>
    <row r="241" spans="1:37" ht="24.9" hidden="1" customHeight="1" x14ac:dyDescent="0.3">
      <c r="A241" s="16" t="s">
        <v>518</v>
      </c>
      <c r="B241" s="13" t="s">
        <v>267</v>
      </c>
      <c r="C241" s="31" t="s">
        <v>519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4">
        <f t="shared" si="48"/>
        <v>0</v>
      </c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</row>
    <row r="242" spans="1:37" ht="24.9" hidden="1" customHeight="1" x14ac:dyDescent="0.3">
      <c r="A242" s="21" t="s">
        <v>520</v>
      </c>
      <c r="B242" s="20" t="s">
        <v>270</v>
      </c>
      <c r="C242" s="21" t="s">
        <v>521</v>
      </c>
      <c r="D242" s="22">
        <f>SUM(D237:D241)</f>
        <v>0</v>
      </c>
      <c r="E242" s="22">
        <f t="shared" ref="E242:M242" si="59">SUM(E237:E241)</f>
        <v>0</v>
      </c>
      <c r="F242" s="22">
        <f t="shared" si="59"/>
        <v>0</v>
      </c>
      <c r="G242" s="22">
        <f t="shared" si="59"/>
        <v>0</v>
      </c>
      <c r="H242" s="22">
        <f t="shared" si="59"/>
        <v>0</v>
      </c>
      <c r="I242" s="22">
        <f t="shared" si="59"/>
        <v>0</v>
      </c>
      <c r="J242" s="22">
        <f t="shared" si="59"/>
        <v>0</v>
      </c>
      <c r="K242" s="22">
        <f t="shared" si="59"/>
        <v>0</v>
      </c>
      <c r="L242" s="22">
        <f t="shared" si="59"/>
        <v>0</v>
      </c>
      <c r="M242" s="22">
        <f t="shared" si="59"/>
        <v>0</v>
      </c>
      <c r="N242" s="14">
        <f t="shared" si="48"/>
        <v>0</v>
      </c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</row>
    <row r="243" spans="1:37" ht="24.9" hidden="1" customHeight="1" x14ac:dyDescent="0.3">
      <c r="A243" s="16" t="s">
        <v>522</v>
      </c>
      <c r="B243" s="13" t="s">
        <v>273</v>
      </c>
      <c r="C243" s="31" t="s">
        <v>523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4">
        <f t="shared" si="48"/>
        <v>0</v>
      </c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</row>
    <row r="244" spans="1:37" ht="24.9" hidden="1" customHeight="1" x14ac:dyDescent="0.3">
      <c r="A244" s="16" t="s">
        <v>524</v>
      </c>
      <c r="B244" s="13" t="s">
        <v>276</v>
      </c>
      <c r="C244" s="31" t="s">
        <v>525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4">
        <f t="shared" si="48"/>
        <v>0</v>
      </c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</row>
    <row r="245" spans="1:37" ht="24.9" customHeight="1" x14ac:dyDescent="0.3">
      <c r="A245" s="44" t="s">
        <v>526</v>
      </c>
      <c r="B245" s="59" t="s">
        <v>279</v>
      </c>
      <c r="C245" s="60" t="s">
        <v>527</v>
      </c>
      <c r="D245" s="47">
        <f>D236+D242+D243+D244</f>
        <v>11897884.220000001</v>
      </c>
      <c r="E245" s="47">
        <f t="shared" ref="E245:M245" si="60">E236+E242+E243+E244</f>
        <v>0</v>
      </c>
      <c r="F245" s="47">
        <f t="shared" si="60"/>
        <v>0</v>
      </c>
      <c r="G245" s="47">
        <f t="shared" si="60"/>
        <v>0</v>
      </c>
      <c r="H245" s="47">
        <f t="shared" si="60"/>
        <v>0</v>
      </c>
      <c r="I245" s="47">
        <f t="shared" si="60"/>
        <v>0</v>
      </c>
      <c r="J245" s="47">
        <f t="shared" si="60"/>
        <v>0</v>
      </c>
      <c r="K245" s="47">
        <f t="shared" si="60"/>
        <v>0</v>
      </c>
      <c r="L245" s="47">
        <f t="shared" si="60"/>
        <v>0</v>
      </c>
      <c r="M245" s="47">
        <f t="shared" si="60"/>
        <v>0</v>
      </c>
      <c r="N245" s="47">
        <f t="shared" si="48"/>
        <v>11897884.220000001</v>
      </c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</row>
    <row r="246" spans="1:37" ht="24.9" customHeight="1" x14ac:dyDescent="0.3">
      <c r="A246" s="63" t="s">
        <v>528</v>
      </c>
      <c r="C246" s="64" t="s">
        <v>529</v>
      </c>
      <c r="D246" s="65">
        <f>D154+D160+D174+D190+D196+D202+D208+D245</f>
        <v>12347884.220000001</v>
      </c>
      <c r="E246" s="65">
        <f t="shared" ref="E246:N246" si="61">E154+E160+E174+E190+E196+E202+E208+E245</f>
        <v>0</v>
      </c>
      <c r="F246" s="65">
        <f t="shared" si="61"/>
        <v>0</v>
      </c>
      <c r="G246" s="65">
        <f t="shared" si="61"/>
        <v>0</v>
      </c>
      <c r="H246" s="65">
        <f t="shared" si="61"/>
        <v>0</v>
      </c>
      <c r="I246" s="65">
        <f t="shared" si="61"/>
        <v>0</v>
      </c>
      <c r="J246" s="65">
        <f t="shared" si="61"/>
        <v>0</v>
      </c>
      <c r="K246" s="65">
        <f t="shared" si="61"/>
        <v>0</v>
      </c>
      <c r="L246" s="65">
        <f t="shared" si="61"/>
        <v>0</v>
      </c>
      <c r="M246" s="65">
        <f t="shared" si="61"/>
        <v>0</v>
      </c>
      <c r="N246" s="65">
        <f t="shared" si="61"/>
        <v>12347884.220000001</v>
      </c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</row>
    <row r="247" spans="1:37" ht="24.9" customHeight="1" x14ac:dyDescent="0.3"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35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</row>
    <row r="248" spans="1:37" x14ac:dyDescent="0.3">
      <c r="C248" s="67" t="s">
        <v>530</v>
      </c>
      <c r="D248" s="67">
        <f>D246-D230</f>
        <v>859404</v>
      </c>
      <c r="E248" s="67">
        <f t="shared" ref="E248:N248" si="62">E246-E230</f>
        <v>0</v>
      </c>
      <c r="F248" s="67">
        <f t="shared" si="62"/>
        <v>0</v>
      </c>
      <c r="G248" s="67">
        <f t="shared" si="62"/>
        <v>0</v>
      </c>
      <c r="H248" s="67">
        <f t="shared" si="62"/>
        <v>0</v>
      </c>
      <c r="I248" s="67">
        <f t="shared" si="62"/>
        <v>0</v>
      </c>
      <c r="J248" s="67">
        <f t="shared" si="62"/>
        <v>0</v>
      </c>
      <c r="K248" s="67">
        <f t="shared" si="62"/>
        <v>0</v>
      </c>
      <c r="L248" s="67">
        <f t="shared" si="62"/>
        <v>0</v>
      </c>
      <c r="M248" s="67">
        <f t="shared" si="62"/>
        <v>0</v>
      </c>
      <c r="N248" s="67">
        <f t="shared" si="62"/>
        <v>859404</v>
      </c>
      <c r="O248" s="10">
        <f>N246-N135</f>
        <v>0</v>
      </c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</row>
    <row r="249" spans="1:37" x14ac:dyDescent="0.3"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x14ac:dyDescent="0.3"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28.8" x14ac:dyDescent="0.3">
      <c r="D251" s="73" t="s">
        <v>531</v>
      </c>
      <c r="E251" s="74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x14ac:dyDescent="0.3">
      <c r="D252" s="73" t="s">
        <v>532</v>
      </c>
      <c r="E252" s="74">
        <f>N246</f>
        <v>12347884.220000001</v>
      </c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x14ac:dyDescent="0.3">
      <c r="D253" s="73" t="s">
        <v>533</v>
      </c>
      <c r="E253" s="74">
        <f>N135</f>
        <v>12347884.220000001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x14ac:dyDescent="0.3">
      <c r="D254" s="73" t="s">
        <v>534</v>
      </c>
      <c r="E254" s="74">
        <f>E252-E253</f>
        <v>0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x14ac:dyDescent="0.3"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x14ac:dyDescent="0.3"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4:37" x14ac:dyDescent="0.3"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4:37" x14ac:dyDescent="0.3"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4:37" x14ac:dyDescent="0.3"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4:37" x14ac:dyDescent="0.3"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4:37" x14ac:dyDescent="0.3"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4:37" x14ac:dyDescent="0.3"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4:37" x14ac:dyDescent="0.3"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4:37" x14ac:dyDescent="0.3"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4:37" x14ac:dyDescent="0.3"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4:37" x14ac:dyDescent="0.3"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4:37" x14ac:dyDescent="0.3"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4:37" x14ac:dyDescent="0.3"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4:37" x14ac:dyDescent="0.3"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4:37" x14ac:dyDescent="0.3"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4:37" x14ac:dyDescent="0.3"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4:37" x14ac:dyDescent="0.3"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4:37" x14ac:dyDescent="0.3"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4:37" x14ac:dyDescent="0.3"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4:37" x14ac:dyDescent="0.3"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4:37" x14ac:dyDescent="0.3"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4:37" x14ac:dyDescent="0.3"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4:37" x14ac:dyDescent="0.3"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4:37" x14ac:dyDescent="0.3"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4:37" x14ac:dyDescent="0.3"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4:37" x14ac:dyDescent="0.3"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4:37" x14ac:dyDescent="0.3"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4:37" x14ac:dyDescent="0.3"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4:37" x14ac:dyDescent="0.3"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4:37" x14ac:dyDescent="0.3"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4:37" x14ac:dyDescent="0.3"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4:37" x14ac:dyDescent="0.3"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4:37" x14ac:dyDescent="0.3"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4:37" x14ac:dyDescent="0.3"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4:37" x14ac:dyDescent="0.3"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4:37" x14ac:dyDescent="0.3"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4:37" x14ac:dyDescent="0.3"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4:37" x14ac:dyDescent="0.3"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4:37" x14ac:dyDescent="0.3"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4:37" x14ac:dyDescent="0.3"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4:37" x14ac:dyDescent="0.3"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4:37" x14ac:dyDescent="0.3"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4:37" x14ac:dyDescent="0.3"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4:37" x14ac:dyDescent="0.3"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4:37" x14ac:dyDescent="0.3"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4:37" x14ac:dyDescent="0.3"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4:37" x14ac:dyDescent="0.3"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4:37" x14ac:dyDescent="0.3"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4:37" x14ac:dyDescent="0.3"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4:37" x14ac:dyDescent="0.3"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4:37" x14ac:dyDescent="0.3"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4:37" x14ac:dyDescent="0.3"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4:37" x14ac:dyDescent="0.3"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4:37" x14ac:dyDescent="0.3"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4:37" x14ac:dyDescent="0.3"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4:37" x14ac:dyDescent="0.3"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4:37" x14ac:dyDescent="0.3"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4:37" x14ac:dyDescent="0.3"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4:37" x14ac:dyDescent="0.3"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4:37" x14ac:dyDescent="0.3"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4:37" x14ac:dyDescent="0.3"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4:37" x14ac:dyDescent="0.3"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4:37" x14ac:dyDescent="0.3"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4:37" x14ac:dyDescent="0.3"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4:37" x14ac:dyDescent="0.3"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5:37" x14ac:dyDescent="0.3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5:37" x14ac:dyDescent="0.3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5:37" x14ac:dyDescent="0.3"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</sheetData>
  <mergeCells count="3">
    <mergeCell ref="T4:Y4"/>
    <mergeCell ref="Z4:AE4"/>
    <mergeCell ref="AF4:AK4"/>
  </mergeCells>
  <conditionalFormatting sqref="E254">
    <cfRule type="expression" dxfId="1" priority="1">
      <formula>$E$254&lt;&gt;0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81AB4-BCC4-46EE-8BC2-52475FB85B73}">
  <sheetPr>
    <pageSetUpPr fitToPage="1"/>
  </sheetPr>
  <dimension ref="B1:AT304"/>
  <sheetViews>
    <sheetView topLeftCell="I1" workbookViewId="0">
      <pane ySplit="1" topLeftCell="A2" activePane="bottomLeft" state="frozen"/>
      <selection activeCell="B1" sqref="B1"/>
      <selection pane="bottomLeft" activeCell="AS202" sqref="AS202"/>
    </sheetView>
  </sheetViews>
  <sheetFormatPr defaultColWidth="9.109375" defaultRowHeight="14.4" x14ac:dyDescent="0.3"/>
  <cols>
    <col min="1" max="1" width="0" hidden="1" customWidth="1"/>
    <col min="2" max="2" width="6.33203125" customWidth="1"/>
    <col min="3" max="3" width="5.5546875" style="1" customWidth="1"/>
    <col min="4" max="4" width="59.44140625" style="2" customWidth="1"/>
    <col min="5" max="5" width="11.44140625" bestFit="1" customWidth="1"/>
    <col min="6" max="6" width="12.109375" customWidth="1"/>
    <col min="7" max="7" width="11.109375" customWidth="1"/>
    <col min="8" max="8" width="14.109375" customWidth="1"/>
    <col min="9" max="9" width="12.33203125" customWidth="1"/>
    <col min="10" max="10" width="11.6640625" customWidth="1"/>
    <col min="11" max="11" width="11.77734375" customWidth="1"/>
    <col min="12" max="12" width="12.109375" customWidth="1"/>
    <col min="13" max="13" width="10.5546875" customWidth="1"/>
    <col min="14" max="14" width="12.21875" customWidth="1"/>
    <col min="15" max="15" width="11.6640625" customWidth="1"/>
    <col min="16" max="16" width="13.44140625" style="248" customWidth="1"/>
    <col min="17" max="17" width="11.88671875" customWidth="1"/>
    <col min="18" max="18" width="10.6640625" customWidth="1"/>
    <col min="19" max="19" width="10.44140625" customWidth="1"/>
    <col min="20" max="20" width="11.44140625" bestFit="1" customWidth="1"/>
    <col min="21" max="21" width="11.44140625" customWidth="1"/>
    <col min="22" max="22" width="11.88671875" customWidth="1"/>
    <col min="23" max="23" width="12.5546875" customWidth="1"/>
    <col min="24" max="24" width="11.5546875" hidden="1" customWidth="1"/>
    <col min="25" max="26" width="10.33203125" hidden="1" customWidth="1"/>
    <col min="27" max="27" width="11.33203125" hidden="1" customWidth="1"/>
    <col min="28" max="44" width="12.6640625" hidden="1" customWidth="1"/>
    <col min="45" max="45" width="15.5546875" bestFit="1" customWidth="1"/>
  </cols>
  <sheetData>
    <row r="1" spans="2:45" ht="43.2" x14ac:dyDescent="0.3">
      <c r="E1" s="108" t="s">
        <v>541</v>
      </c>
      <c r="F1" s="5" t="s">
        <v>593</v>
      </c>
      <c r="G1" s="5" t="s">
        <v>600</v>
      </c>
      <c r="H1" s="5" t="s">
        <v>601</v>
      </c>
      <c r="I1" s="5" t="s">
        <v>540</v>
      </c>
      <c r="J1" s="5" t="s">
        <v>595</v>
      </c>
      <c r="K1" s="5" t="s">
        <v>806</v>
      </c>
      <c r="L1" s="5" t="s">
        <v>780</v>
      </c>
      <c r="M1" s="5" t="s">
        <v>602</v>
      </c>
      <c r="N1" s="5" t="s">
        <v>603</v>
      </c>
      <c r="O1" s="5" t="s">
        <v>587</v>
      </c>
      <c r="P1" s="358" t="s">
        <v>734</v>
      </c>
      <c r="Q1" s="5" t="s">
        <v>594</v>
      </c>
      <c r="R1" s="5" t="s">
        <v>807</v>
      </c>
      <c r="S1" s="5" t="s">
        <v>808</v>
      </c>
      <c r="T1" s="5" t="s">
        <v>809</v>
      </c>
      <c r="U1" s="5">
        <v>104030</v>
      </c>
      <c r="V1" s="5">
        <v>107060</v>
      </c>
      <c r="W1" s="5">
        <v>900020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6" t="s">
        <v>0</v>
      </c>
    </row>
    <row r="2" spans="2:45" x14ac:dyDescent="0.3">
      <c r="B2" s="7" t="s">
        <v>1</v>
      </c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55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</row>
    <row r="3" spans="2:45" ht="21" customHeight="1" x14ac:dyDescent="0.3">
      <c r="B3" s="12" t="s">
        <v>2</v>
      </c>
      <c r="C3" s="13" t="s">
        <v>3</v>
      </c>
      <c r="D3" s="12" t="s">
        <v>4</v>
      </c>
      <c r="E3" s="10">
        <v>23112000</v>
      </c>
      <c r="F3" s="10">
        <f>U280</f>
        <v>0</v>
      </c>
      <c r="G3" s="10"/>
      <c r="H3" s="10"/>
      <c r="I3" s="10"/>
      <c r="J3" s="10">
        <v>16390000</v>
      </c>
      <c r="K3" s="10">
        <v>4845000</v>
      </c>
      <c r="L3">
        <v>43228800</v>
      </c>
      <c r="M3" s="10"/>
      <c r="N3" s="10"/>
      <c r="O3" s="10">
        <v>4300800</v>
      </c>
      <c r="P3" s="256">
        <v>23834484</v>
      </c>
      <c r="Q3" s="10">
        <v>14954280</v>
      </c>
      <c r="R3" s="10">
        <v>842688</v>
      </c>
      <c r="S3" s="10"/>
      <c r="T3" s="10">
        <f>I280</f>
        <v>0</v>
      </c>
      <c r="U3" s="10">
        <f>W269</f>
        <v>0</v>
      </c>
      <c r="V3" s="10"/>
      <c r="W3" s="10"/>
      <c r="X3" s="10"/>
      <c r="Y3" s="10"/>
      <c r="Z3" s="10">
        <f>U286</f>
        <v>0</v>
      </c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4">
        <f>SUM(E3:AR3)</f>
        <v>131508052</v>
      </c>
    </row>
    <row r="4" spans="2:45" x14ac:dyDescent="0.3">
      <c r="B4" s="12" t="s">
        <v>5</v>
      </c>
      <c r="C4" s="13" t="s">
        <v>6</v>
      </c>
      <c r="D4" s="12" t="s">
        <v>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4">
        <f t="shared" ref="AS4:AS67" si="0">SUM(E4:AR4)</f>
        <v>0</v>
      </c>
    </row>
    <row r="5" spans="2:45" ht="24.9" customHeight="1" x14ac:dyDescent="0.3">
      <c r="B5" s="12" t="s">
        <v>8</v>
      </c>
      <c r="C5" s="13" t="s">
        <v>9</v>
      </c>
      <c r="D5" s="12" t="s">
        <v>10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255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4">
        <f t="shared" si="0"/>
        <v>0</v>
      </c>
    </row>
    <row r="6" spans="2:45" ht="24.9" customHeight="1" x14ac:dyDescent="0.3">
      <c r="B6" s="12" t="s">
        <v>11</v>
      </c>
      <c r="C6" s="13" t="s">
        <v>12</v>
      </c>
      <c r="D6" s="16" t="s">
        <v>13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55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4">
        <f t="shared" si="0"/>
        <v>0</v>
      </c>
    </row>
    <row r="7" spans="2:45" ht="24.9" customHeight="1" x14ac:dyDescent="0.3">
      <c r="B7" s="12" t="s">
        <v>14</v>
      </c>
      <c r="C7" s="13" t="s">
        <v>15</v>
      </c>
      <c r="D7" s="16" t="s">
        <v>16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255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4">
        <f t="shared" si="0"/>
        <v>0</v>
      </c>
    </row>
    <row r="8" spans="2:45" ht="24.9" customHeight="1" x14ac:dyDescent="0.3">
      <c r="B8" s="12" t="s">
        <v>17</v>
      </c>
      <c r="C8" s="13" t="s">
        <v>18</v>
      </c>
      <c r="D8" s="16" t="s">
        <v>19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255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4">
        <f t="shared" si="0"/>
        <v>0</v>
      </c>
    </row>
    <row r="9" spans="2:45" ht="24.9" customHeight="1" x14ac:dyDescent="0.3">
      <c r="B9" s="12" t="s">
        <v>20</v>
      </c>
      <c r="C9" s="13" t="s">
        <v>21</v>
      </c>
      <c r="D9" s="16" t="s">
        <v>22</v>
      </c>
      <c r="E9" s="10">
        <f>L269</f>
        <v>0</v>
      </c>
      <c r="F9" s="10">
        <f>W280</f>
        <v>0</v>
      </c>
      <c r="G9" s="10">
        <f>L269</f>
        <v>0</v>
      </c>
      <c r="H9" s="10"/>
      <c r="I9" s="10"/>
      <c r="J9" s="10"/>
      <c r="K9" s="10"/>
      <c r="L9" s="10"/>
      <c r="M9" s="10"/>
      <c r="N9" s="10"/>
      <c r="O9" s="10">
        <f>Q280</f>
        <v>0</v>
      </c>
      <c r="P9" s="255"/>
      <c r="Q9" s="10">
        <f>K286</f>
        <v>0</v>
      </c>
      <c r="R9" s="10"/>
      <c r="S9" s="10"/>
      <c r="T9" s="10">
        <f>K280</f>
        <v>0</v>
      </c>
      <c r="U9" s="10">
        <f>Z269</f>
        <v>0</v>
      </c>
      <c r="V9" s="10"/>
      <c r="W9" s="10"/>
      <c r="X9" s="10"/>
      <c r="Y9" s="10"/>
      <c r="Z9" s="10">
        <f>W286</f>
        <v>0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4">
        <f t="shared" si="0"/>
        <v>0</v>
      </c>
    </row>
    <row r="10" spans="2:45" ht="24.9" customHeight="1" x14ac:dyDescent="0.3">
      <c r="B10" s="12" t="s">
        <v>23</v>
      </c>
      <c r="C10" s="13" t="s">
        <v>24</v>
      </c>
      <c r="D10" s="16" t="s">
        <v>25</v>
      </c>
      <c r="E10" s="10"/>
      <c r="F10" s="10"/>
      <c r="G10" s="10"/>
      <c r="H10" s="10"/>
      <c r="I10" s="10"/>
      <c r="J10" s="10"/>
      <c r="K10" s="10"/>
      <c r="L10" s="10">
        <f>S269</f>
        <v>0</v>
      </c>
      <c r="M10" s="10"/>
      <c r="N10" s="10"/>
      <c r="O10" s="10"/>
      <c r="P10" s="255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4">
        <f t="shared" si="0"/>
        <v>0</v>
      </c>
    </row>
    <row r="11" spans="2:45" ht="24.9" customHeight="1" x14ac:dyDescent="0.3">
      <c r="B11" s="12" t="s">
        <v>26</v>
      </c>
      <c r="C11" s="13" t="s">
        <v>27</v>
      </c>
      <c r="D11" s="16" t="s">
        <v>28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255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4">
        <f t="shared" si="0"/>
        <v>0</v>
      </c>
    </row>
    <row r="12" spans="2:45" ht="24.9" customHeight="1" x14ac:dyDescent="0.3">
      <c r="B12" s="12" t="s">
        <v>29</v>
      </c>
      <c r="C12" s="18">
        <v>10</v>
      </c>
      <c r="D12" s="16" t="s">
        <v>30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255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4">
        <f t="shared" si="0"/>
        <v>0</v>
      </c>
    </row>
    <row r="13" spans="2:45" ht="24.9" customHeight="1" x14ac:dyDescent="0.3">
      <c r="B13" s="12" t="s">
        <v>31</v>
      </c>
      <c r="C13" s="18">
        <v>11</v>
      </c>
      <c r="D13" s="16" t="s">
        <v>32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55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4">
        <f t="shared" si="0"/>
        <v>0</v>
      </c>
    </row>
    <row r="14" spans="2:45" ht="24.9" customHeight="1" x14ac:dyDescent="0.3">
      <c r="B14" s="12" t="s">
        <v>33</v>
      </c>
      <c r="C14" s="18">
        <v>12</v>
      </c>
      <c r="D14" s="16" t="s">
        <v>34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255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4">
        <f>SUM(E14:AR14)</f>
        <v>0</v>
      </c>
    </row>
    <row r="15" spans="2:45" ht="24.9" customHeight="1" x14ac:dyDescent="0.3">
      <c r="B15" s="12" t="s">
        <v>35</v>
      </c>
      <c r="C15" s="18">
        <v>13</v>
      </c>
      <c r="D15" s="16" t="s">
        <v>36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255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4">
        <f t="shared" si="0"/>
        <v>0</v>
      </c>
    </row>
    <row r="16" spans="2:45" ht="24.9" customHeight="1" x14ac:dyDescent="0.3">
      <c r="B16" s="19" t="s">
        <v>37</v>
      </c>
      <c r="C16" s="20">
        <v>14</v>
      </c>
      <c r="D16" s="21" t="s">
        <v>38</v>
      </c>
      <c r="E16" s="22">
        <f>SUM(E3:E15)</f>
        <v>23112000</v>
      </c>
      <c r="F16" s="22">
        <f t="shared" ref="F16:AA16" si="1">SUM(F3:F15)</f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16390000</v>
      </c>
      <c r="K16" s="22">
        <f t="shared" si="1"/>
        <v>4845000</v>
      </c>
      <c r="L16" s="22">
        <f t="shared" si="1"/>
        <v>43228800</v>
      </c>
      <c r="M16" s="22">
        <f t="shared" si="1"/>
        <v>0</v>
      </c>
      <c r="N16" s="22">
        <f t="shared" si="1"/>
        <v>0</v>
      </c>
      <c r="O16" s="22">
        <f>SUM(O3:O15)</f>
        <v>4300800</v>
      </c>
      <c r="P16" s="359">
        <f>SUM(P3:P15)</f>
        <v>23834484</v>
      </c>
      <c r="Q16" s="22">
        <f>SUM(Q3:Q15)</f>
        <v>14954280</v>
      </c>
      <c r="R16" s="22">
        <f t="shared" si="1"/>
        <v>842688</v>
      </c>
      <c r="S16" s="22">
        <f t="shared" si="1"/>
        <v>0</v>
      </c>
      <c r="T16" s="22">
        <f t="shared" si="1"/>
        <v>0</v>
      </c>
      <c r="U16" s="22">
        <f t="shared" si="1"/>
        <v>0</v>
      </c>
      <c r="V16" s="22">
        <f t="shared" si="1"/>
        <v>0</v>
      </c>
      <c r="W16" s="22">
        <f t="shared" si="1"/>
        <v>0</v>
      </c>
      <c r="X16" s="22">
        <f t="shared" si="1"/>
        <v>0</v>
      </c>
      <c r="Y16" s="22">
        <f t="shared" si="1"/>
        <v>0</v>
      </c>
      <c r="Z16" s="22">
        <f t="shared" si="1"/>
        <v>0</v>
      </c>
      <c r="AA16" s="22">
        <f t="shared" si="1"/>
        <v>0</v>
      </c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>
        <f t="shared" si="0"/>
        <v>131508052</v>
      </c>
    </row>
    <row r="17" spans="2:45" ht="24.9" customHeight="1" x14ac:dyDescent="0.3">
      <c r="B17" s="12" t="s">
        <v>583</v>
      </c>
      <c r="C17" s="18">
        <v>15</v>
      </c>
      <c r="D17" s="16" t="s">
        <v>584</v>
      </c>
      <c r="E17" s="10">
        <v>20571120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25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4">
        <f t="shared" si="0"/>
        <v>20571120</v>
      </c>
    </row>
    <row r="18" spans="2:45" ht="24.9" customHeight="1" x14ac:dyDescent="0.3">
      <c r="B18" s="12" t="s">
        <v>585</v>
      </c>
      <c r="C18" s="18">
        <v>16</v>
      </c>
      <c r="D18" s="16" t="s">
        <v>586</v>
      </c>
      <c r="E18" s="10">
        <v>1000000</v>
      </c>
      <c r="F18" s="10"/>
      <c r="G18" s="10"/>
      <c r="H18" s="10"/>
      <c r="I18" s="10"/>
      <c r="J18" s="10"/>
      <c r="K18" s="10"/>
      <c r="L18" s="10">
        <f>P269</f>
        <v>0</v>
      </c>
      <c r="M18" s="10"/>
      <c r="N18" s="10"/>
      <c r="O18" s="10"/>
      <c r="P18" s="25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4">
        <f t="shared" si="0"/>
        <v>1000000</v>
      </c>
    </row>
    <row r="19" spans="2:45" ht="24.9" customHeight="1" x14ac:dyDescent="0.3">
      <c r="B19" s="12" t="s">
        <v>39</v>
      </c>
      <c r="C19" s="18">
        <v>17</v>
      </c>
      <c r="D19" s="16" t="s">
        <v>40</v>
      </c>
      <c r="E19" s="10">
        <v>500000</v>
      </c>
      <c r="F19" s="10">
        <f>I293</f>
        <v>0</v>
      </c>
      <c r="G19" s="10"/>
      <c r="H19" s="10"/>
      <c r="I19" s="10"/>
      <c r="J19" s="10"/>
      <c r="K19" s="10"/>
      <c r="L19" s="10"/>
      <c r="M19" s="10"/>
      <c r="N19" s="10"/>
      <c r="O19" s="10">
        <f>I290+I291</f>
        <v>0</v>
      </c>
      <c r="P19" s="25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4">
        <f t="shared" si="0"/>
        <v>500000</v>
      </c>
    </row>
    <row r="20" spans="2:45" ht="24.9" customHeight="1" x14ac:dyDescent="0.3">
      <c r="B20" s="19" t="s">
        <v>41</v>
      </c>
      <c r="C20" s="20">
        <v>18</v>
      </c>
      <c r="D20" s="21" t="s">
        <v>42</v>
      </c>
      <c r="E20" s="22">
        <f>SUM(E17:E19)</f>
        <v>22071120</v>
      </c>
      <c r="F20" s="22">
        <f t="shared" ref="F20:AA20" si="2">SUM(F17:F19)</f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2">
        <f t="shared" si="2"/>
        <v>0</v>
      </c>
      <c r="P20" s="359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2"/>
        <v>0</v>
      </c>
      <c r="V20" s="22">
        <f t="shared" si="2"/>
        <v>0</v>
      </c>
      <c r="W20" s="22">
        <f t="shared" si="2"/>
        <v>0</v>
      </c>
      <c r="X20" s="22">
        <f t="shared" si="2"/>
        <v>0</v>
      </c>
      <c r="Y20" s="22">
        <f t="shared" si="2"/>
        <v>0</v>
      </c>
      <c r="Z20" s="22">
        <f t="shared" si="2"/>
        <v>0</v>
      </c>
      <c r="AA20" s="22">
        <f t="shared" si="2"/>
        <v>0</v>
      </c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>
        <f t="shared" si="0"/>
        <v>22071120</v>
      </c>
    </row>
    <row r="21" spans="2:45" ht="24.9" customHeight="1" x14ac:dyDescent="0.3">
      <c r="B21" s="23" t="s">
        <v>43</v>
      </c>
      <c r="C21" s="24">
        <v>19</v>
      </c>
      <c r="D21" s="25" t="s">
        <v>44</v>
      </c>
      <c r="E21" s="26">
        <f>E16+E20</f>
        <v>45183120</v>
      </c>
      <c r="F21" s="26">
        <f t="shared" ref="F21:M21" si="3">F16+F20</f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16390000</v>
      </c>
      <c r="K21" s="26">
        <f t="shared" si="3"/>
        <v>4845000</v>
      </c>
      <c r="L21" s="26">
        <f t="shared" si="3"/>
        <v>43228800</v>
      </c>
      <c r="M21" s="26">
        <f t="shared" si="3"/>
        <v>0</v>
      </c>
      <c r="N21" s="26">
        <f>N16+N20</f>
        <v>0</v>
      </c>
      <c r="O21" s="26">
        <f t="shared" ref="O21:AA21" si="4">O16+O20</f>
        <v>4300800</v>
      </c>
      <c r="P21" s="360">
        <f t="shared" si="4"/>
        <v>23834484</v>
      </c>
      <c r="Q21" s="26">
        <f t="shared" si="4"/>
        <v>14954280</v>
      </c>
      <c r="R21" s="26">
        <f t="shared" si="4"/>
        <v>842688</v>
      </c>
      <c r="S21" s="26">
        <f t="shared" si="4"/>
        <v>0</v>
      </c>
      <c r="T21" s="26">
        <f t="shared" si="4"/>
        <v>0</v>
      </c>
      <c r="U21" s="26">
        <f t="shared" si="4"/>
        <v>0</v>
      </c>
      <c r="V21" s="26">
        <f t="shared" si="4"/>
        <v>0</v>
      </c>
      <c r="W21" s="26">
        <f t="shared" si="4"/>
        <v>0</v>
      </c>
      <c r="X21" s="26">
        <f t="shared" si="4"/>
        <v>0</v>
      </c>
      <c r="Y21" s="26">
        <f t="shared" si="4"/>
        <v>0</v>
      </c>
      <c r="Z21" s="26">
        <f t="shared" si="4"/>
        <v>0</v>
      </c>
      <c r="AA21" s="26">
        <f t="shared" si="4"/>
        <v>0</v>
      </c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>
        <f t="shared" si="0"/>
        <v>153579172</v>
      </c>
    </row>
    <row r="22" spans="2:45" ht="24.9" customHeight="1" x14ac:dyDescent="0.3">
      <c r="B22" s="23" t="s">
        <v>45</v>
      </c>
      <c r="C22" s="24">
        <v>20</v>
      </c>
      <c r="D22" s="25" t="s">
        <v>46</v>
      </c>
      <c r="E22" s="26">
        <v>6099721</v>
      </c>
      <c r="F22" s="26">
        <f>Z280+J293</f>
        <v>0</v>
      </c>
      <c r="G22" s="26"/>
      <c r="H22" s="26"/>
      <c r="I22" s="26"/>
      <c r="J22" s="26">
        <v>2212650</v>
      </c>
      <c r="K22" s="26">
        <v>654075</v>
      </c>
      <c r="L22" s="26">
        <v>5835888</v>
      </c>
      <c r="M22" s="26"/>
      <c r="N22" s="26"/>
      <c r="O22" s="26">
        <v>580608</v>
      </c>
      <c r="P22" s="360">
        <v>3217655</v>
      </c>
      <c r="Q22" s="26">
        <v>2018828</v>
      </c>
      <c r="R22" s="26">
        <v>113763</v>
      </c>
      <c r="S22" s="26"/>
      <c r="T22" s="26">
        <f>N280</f>
        <v>0</v>
      </c>
      <c r="U22" s="26">
        <f>AS269</f>
        <v>0</v>
      </c>
      <c r="V22" s="26"/>
      <c r="W22" s="26"/>
      <c r="X22" s="26"/>
      <c r="Y22" s="26"/>
      <c r="Z22" s="26">
        <f>Z286</f>
        <v>0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>
        <f t="shared" si="0"/>
        <v>20733188</v>
      </c>
    </row>
    <row r="23" spans="2:45" ht="24.9" customHeight="1" x14ac:dyDescent="0.3">
      <c r="B23" s="28" t="s">
        <v>47</v>
      </c>
      <c r="C23" s="18">
        <v>21</v>
      </c>
      <c r="D23" s="16" t="s">
        <v>48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248">
        <v>50000</v>
      </c>
      <c r="Q23" s="10">
        <v>50000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4">
        <f t="shared" si="0"/>
        <v>100000</v>
      </c>
    </row>
    <row r="24" spans="2:45" ht="24.9" customHeight="1" x14ac:dyDescent="0.3">
      <c r="B24" s="28" t="s">
        <v>49</v>
      </c>
      <c r="C24" s="18">
        <v>22</v>
      </c>
      <c r="D24" s="16" t="s">
        <v>50</v>
      </c>
      <c r="E24" s="10">
        <v>600000</v>
      </c>
      <c r="F24" s="10"/>
      <c r="G24" s="10">
        <v>100000</v>
      </c>
      <c r="H24" s="10"/>
      <c r="I24" s="10"/>
      <c r="J24" s="10"/>
      <c r="K24" s="10"/>
      <c r="L24" s="10">
        <v>400000</v>
      </c>
      <c r="M24" s="10"/>
      <c r="N24" s="10"/>
      <c r="O24" s="10">
        <v>2000000</v>
      </c>
      <c r="P24" s="248">
        <v>100000</v>
      </c>
      <c r="Q24" s="10">
        <v>100000</v>
      </c>
      <c r="R24" s="10"/>
      <c r="S24" s="10"/>
      <c r="T24" s="10"/>
      <c r="U24" s="10"/>
      <c r="V24" s="10">
        <v>5600000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4">
        <f t="shared" si="0"/>
        <v>8900000</v>
      </c>
    </row>
    <row r="25" spans="2:45" ht="24.9" customHeight="1" x14ac:dyDescent="0.3">
      <c r="B25" s="28" t="s">
        <v>51</v>
      </c>
      <c r="C25" s="18">
        <v>23</v>
      </c>
      <c r="D25" s="16" t="s">
        <v>52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255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4">
        <f t="shared" si="0"/>
        <v>0</v>
      </c>
    </row>
    <row r="26" spans="2:45" ht="24.9" customHeight="1" x14ac:dyDescent="0.3">
      <c r="B26" s="19" t="s">
        <v>53</v>
      </c>
      <c r="C26" s="20">
        <v>24</v>
      </c>
      <c r="D26" s="21" t="s">
        <v>54</v>
      </c>
      <c r="E26" s="22">
        <f>SUM(E23:E25)</f>
        <v>600000</v>
      </c>
      <c r="F26" s="22">
        <f t="shared" ref="F26:AA26" si="5">SUM(F23:F25)</f>
        <v>0</v>
      </c>
      <c r="G26" s="22">
        <f t="shared" si="5"/>
        <v>100000</v>
      </c>
      <c r="H26" s="22">
        <f t="shared" si="5"/>
        <v>0</v>
      </c>
      <c r="I26" s="22">
        <f t="shared" si="5"/>
        <v>0</v>
      </c>
      <c r="J26" s="22">
        <f t="shared" si="5"/>
        <v>0</v>
      </c>
      <c r="K26" s="22">
        <f t="shared" si="5"/>
        <v>0</v>
      </c>
      <c r="L26" s="22">
        <f t="shared" si="5"/>
        <v>400000</v>
      </c>
      <c r="M26" s="22">
        <f t="shared" si="5"/>
        <v>0</v>
      </c>
      <c r="N26" s="22">
        <f t="shared" si="5"/>
        <v>0</v>
      </c>
      <c r="O26" s="22">
        <f t="shared" si="5"/>
        <v>2000000</v>
      </c>
      <c r="P26" s="359">
        <f>SUM(P22:P25)</f>
        <v>3367655</v>
      </c>
      <c r="Q26" s="22">
        <f>SUM(Q23:Q25)</f>
        <v>150000</v>
      </c>
      <c r="R26" s="22">
        <f t="shared" si="5"/>
        <v>0</v>
      </c>
      <c r="S26" s="22">
        <f t="shared" si="5"/>
        <v>0</v>
      </c>
      <c r="T26" s="22">
        <f t="shared" si="5"/>
        <v>0</v>
      </c>
      <c r="U26" s="22">
        <f t="shared" si="5"/>
        <v>0</v>
      </c>
      <c r="V26" s="22">
        <f t="shared" si="5"/>
        <v>5600000</v>
      </c>
      <c r="W26" s="22">
        <f t="shared" si="5"/>
        <v>0</v>
      </c>
      <c r="X26" s="22">
        <f t="shared" si="5"/>
        <v>0</v>
      </c>
      <c r="Y26" s="22">
        <f t="shared" si="5"/>
        <v>0</v>
      </c>
      <c r="Z26" s="22">
        <f t="shared" si="5"/>
        <v>0</v>
      </c>
      <c r="AA26" s="22">
        <f t="shared" si="5"/>
        <v>0</v>
      </c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>
        <f t="shared" si="0"/>
        <v>12217655</v>
      </c>
    </row>
    <row r="27" spans="2:45" ht="24.9" customHeight="1" x14ac:dyDescent="0.3">
      <c r="B27" s="28" t="s">
        <v>55</v>
      </c>
      <c r="C27" s="18">
        <v>25</v>
      </c>
      <c r="D27" s="16" t="s">
        <v>56</v>
      </c>
      <c r="E27" s="10">
        <v>90000</v>
      </c>
      <c r="F27" s="10"/>
      <c r="G27" s="10">
        <v>80000</v>
      </c>
      <c r="H27" s="10"/>
      <c r="I27" s="10"/>
      <c r="J27" s="10"/>
      <c r="K27" s="10"/>
      <c r="L27" s="10"/>
      <c r="M27" s="10"/>
      <c r="N27" s="10"/>
      <c r="O27" s="10">
        <v>300000</v>
      </c>
      <c r="P27" s="248">
        <v>280000</v>
      </c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4">
        <f t="shared" si="0"/>
        <v>750000</v>
      </c>
    </row>
    <row r="28" spans="2:45" ht="24.9" customHeight="1" x14ac:dyDescent="0.3">
      <c r="B28" s="28" t="s">
        <v>57</v>
      </c>
      <c r="C28" s="18">
        <v>26</v>
      </c>
      <c r="D28" s="16" t="s">
        <v>58</v>
      </c>
      <c r="E28" s="10">
        <v>20000</v>
      </c>
      <c r="F28" s="10"/>
      <c r="G28" s="10"/>
      <c r="H28" s="10"/>
      <c r="I28" s="10"/>
      <c r="J28" s="10"/>
      <c r="K28" s="10"/>
      <c r="L28" s="10"/>
      <c r="M28" s="10"/>
      <c r="N28" s="10"/>
      <c r="O28" s="10">
        <v>400000</v>
      </c>
      <c r="P28" s="25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4">
        <f t="shared" si="0"/>
        <v>420000</v>
      </c>
    </row>
    <row r="29" spans="2:45" ht="24.9" customHeight="1" x14ac:dyDescent="0.3">
      <c r="B29" s="19" t="s">
        <v>59</v>
      </c>
      <c r="C29" s="20">
        <v>27</v>
      </c>
      <c r="D29" s="21" t="s">
        <v>60</v>
      </c>
      <c r="E29" s="22">
        <f>SUM(E27:E28)</f>
        <v>110000</v>
      </c>
      <c r="F29" s="22">
        <f t="shared" ref="F29:AA29" si="6">SUM(F27:F28)</f>
        <v>0</v>
      </c>
      <c r="G29" s="22">
        <f t="shared" si="6"/>
        <v>80000</v>
      </c>
      <c r="H29" s="22">
        <f t="shared" si="6"/>
        <v>0</v>
      </c>
      <c r="I29" s="22">
        <f t="shared" si="6"/>
        <v>0</v>
      </c>
      <c r="J29" s="22">
        <f t="shared" si="6"/>
        <v>0</v>
      </c>
      <c r="K29" s="22">
        <f t="shared" si="6"/>
        <v>0</v>
      </c>
      <c r="L29" s="22">
        <f t="shared" si="6"/>
        <v>0</v>
      </c>
      <c r="M29" s="22">
        <f t="shared" si="6"/>
        <v>0</v>
      </c>
      <c r="N29" s="22">
        <f t="shared" si="6"/>
        <v>0</v>
      </c>
      <c r="O29" s="22">
        <f t="shared" si="6"/>
        <v>700000</v>
      </c>
      <c r="P29" s="359">
        <f>SUM(P27:P28)</f>
        <v>280000</v>
      </c>
      <c r="Q29" s="22">
        <f>SUM(Q27:Q28)</f>
        <v>0</v>
      </c>
      <c r="R29" s="22">
        <f t="shared" si="6"/>
        <v>0</v>
      </c>
      <c r="S29" s="22">
        <f t="shared" si="6"/>
        <v>0</v>
      </c>
      <c r="T29" s="22">
        <f t="shared" si="6"/>
        <v>0</v>
      </c>
      <c r="U29" s="22">
        <f t="shared" si="6"/>
        <v>0</v>
      </c>
      <c r="V29" s="22">
        <f t="shared" si="6"/>
        <v>0</v>
      </c>
      <c r="W29" s="22">
        <f t="shared" si="6"/>
        <v>0</v>
      </c>
      <c r="X29" s="22">
        <f t="shared" si="6"/>
        <v>0</v>
      </c>
      <c r="Y29" s="22">
        <f t="shared" si="6"/>
        <v>0</v>
      </c>
      <c r="Z29" s="22">
        <f t="shared" si="6"/>
        <v>0</v>
      </c>
      <c r="AA29" s="22">
        <f t="shared" si="6"/>
        <v>0</v>
      </c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>
        <f t="shared" si="0"/>
        <v>1170000</v>
      </c>
    </row>
    <row r="30" spans="2:45" ht="24.9" customHeight="1" x14ac:dyDescent="0.3">
      <c r="B30" s="28" t="s">
        <v>61</v>
      </c>
      <c r="C30" s="18">
        <v>28</v>
      </c>
      <c r="D30" s="16" t="s">
        <v>62</v>
      </c>
      <c r="E30" s="10"/>
      <c r="F30" s="10"/>
      <c r="G30" s="10">
        <v>2500000</v>
      </c>
      <c r="H30" s="10"/>
      <c r="I30" s="10"/>
      <c r="J30" s="10"/>
      <c r="K30" s="10"/>
      <c r="L30" s="10"/>
      <c r="M30" s="10"/>
      <c r="N30" s="10">
        <v>9000000</v>
      </c>
      <c r="O30" s="10">
        <v>400000</v>
      </c>
      <c r="P30" s="248">
        <v>500000</v>
      </c>
      <c r="Q30" s="10">
        <v>300000</v>
      </c>
      <c r="R30" s="10"/>
      <c r="S30" s="10">
        <v>900000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4">
        <f t="shared" si="0"/>
        <v>13600000</v>
      </c>
    </row>
    <row r="31" spans="2:45" ht="24.9" customHeight="1" x14ac:dyDescent="0.3">
      <c r="B31" s="28" t="s">
        <v>63</v>
      </c>
      <c r="C31" s="18">
        <v>29</v>
      </c>
      <c r="D31" s="16" t="s">
        <v>64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25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4">
        <f t="shared" si="0"/>
        <v>0</v>
      </c>
    </row>
    <row r="32" spans="2:45" ht="24.9" customHeight="1" x14ac:dyDescent="0.3">
      <c r="B32" s="28" t="s">
        <v>65</v>
      </c>
      <c r="C32" s="18">
        <v>30</v>
      </c>
      <c r="D32" s="16" t="s">
        <v>66</v>
      </c>
      <c r="E32" s="10">
        <v>30000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400000</v>
      </c>
      <c r="P32" s="255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4">
        <f t="shared" si="0"/>
        <v>430000</v>
      </c>
    </row>
    <row r="33" spans="2:45" ht="24.9" customHeight="1" x14ac:dyDescent="0.3">
      <c r="B33" s="28" t="s">
        <v>67</v>
      </c>
      <c r="C33" s="18">
        <v>31</v>
      </c>
      <c r="D33" s="16" t="s">
        <v>68</v>
      </c>
      <c r="E33" s="10"/>
      <c r="F33" s="10"/>
      <c r="G33" s="10">
        <v>4000000</v>
      </c>
      <c r="H33" s="10"/>
      <c r="I33" s="10"/>
      <c r="J33" s="10"/>
      <c r="K33" s="10"/>
      <c r="L33" s="10"/>
      <c r="M33" s="10"/>
      <c r="N33" s="10"/>
      <c r="O33" s="10">
        <v>400000</v>
      </c>
      <c r="P33" s="255">
        <v>100000</v>
      </c>
      <c r="Q33" s="10">
        <v>50000</v>
      </c>
      <c r="R33" s="10"/>
      <c r="S33" s="10">
        <v>100000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4">
        <f t="shared" si="0"/>
        <v>4650000</v>
      </c>
    </row>
    <row r="34" spans="2:45" ht="24.9" customHeight="1" x14ac:dyDescent="0.3">
      <c r="B34" s="28" t="s">
        <v>69</v>
      </c>
      <c r="C34" s="18">
        <v>32</v>
      </c>
      <c r="D34" s="29" t="s">
        <v>70</v>
      </c>
      <c r="E34" s="10"/>
      <c r="F34" s="10"/>
      <c r="G34" s="10">
        <v>1800000</v>
      </c>
      <c r="H34" s="10"/>
      <c r="I34" s="10"/>
      <c r="J34" s="10"/>
      <c r="K34" s="10"/>
      <c r="L34" s="10"/>
      <c r="M34" s="10"/>
      <c r="N34" s="10"/>
      <c r="O34" s="10">
        <v>600000</v>
      </c>
      <c r="P34" s="25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4">
        <f t="shared" si="0"/>
        <v>2400000</v>
      </c>
    </row>
    <row r="35" spans="2:45" ht="24.9" customHeight="1" x14ac:dyDescent="0.3">
      <c r="B35" s="28" t="s">
        <v>71</v>
      </c>
      <c r="C35" s="18">
        <v>33</v>
      </c>
      <c r="D35" s="16" t="s">
        <v>72</v>
      </c>
      <c r="E35" s="10">
        <v>600000</v>
      </c>
      <c r="F35" s="10"/>
      <c r="G35" s="10">
        <v>80000</v>
      </c>
      <c r="H35" s="10"/>
      <c r="I35" s="10"/>
      <c r="J35" s="10"/>
      <c r="K35" s="10"/>
      <c r="L35" s="10">
        <v>250000</v>
      </c>
      <c r="M35" s="10"/>
      <c r="N35" s="10"/>
      <c r="O35" s="10"/>
      <c r="P35" s="255">
        <v>20000000</v>
      </c>
      <c r="Q35" s="10"/>
      <c r="R35" s="10">
        <v>600000</v>
      </c>
      <c r="S35" s="10"/>
      <c r="T35" s="10">
        <v>1500000</v>
      </c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4">
        <f t="shared" si="0"/>
        <v>23030000</v>
      </c>
    </row>
    <row r="36" spans="2:45" ht="24.9" customHeight="1" x14ac:dyDescent="0.3">
      <c r="B36" s="28" t="s">
        <v>73</v>
      </c>
      <c r="C36" s="18">
        <v>34</v>
      </c>
      <c r="D36" s="16" t="s">
        <v>74</v>
      </c>
      <c r="E36" s="10">
        <v>400000</v>
      </c>
      <c r="F36" s="10"/>
      <c r="G36" s="10">
        <v>3000000</v>
      </c>
      <c r="H36" s="10"/>
      <c r="I36" s="10"/>
      <c r="J36" s="10"/>
      <c r="K36" s="10"/>
      <c r="L36" s="10"/>
      <c r="M36" s="10"/>
      <c r="N36" s="10"/>
      <c r="O36" s="10">
        <v>3000000</v>
      </c>
      <c r="P36" s="255"/>
      <c r="Q36" s="10">
        <v>100000</v>
      </c>
      <c r="R36" s="10"/>
      <c r="S36" s="10"/>
      <c r="T36" s="10"/>
      <c r="U36" s="10"/>
      <c r="V36" s="10">
        <v>800000</v>
      </c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4">
        <f t="shared" si="0"/>
        <v>7300000</v>
      </c>
    </row>
    <row r="37" spans="2:45" ht="24.9" customHeight="1" x14ac:dyDescent="0.3">
      <c r="B37" s="19" t="s">
        <v>75</v>
      </c>
      <c r="C37" s="20">
        <v>35</v>
      </c>
      <c r="D37" s="21" t="s">
        <v>76</v>
      </c>
      <c r="E37" s="22">
        <f>SUM(E30:E36)</f>
        <v>1030000</v>
      </c>
      <c r="F37" s="22">
        <f t="shared" ref="F37:AA37" si="7">SUM(F30:F36)</f>
        <v>0</v>
      </c>
      <c r="G37" s="22">
        <f t="shared" si="7"/>
        <v>11380000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22">
        <f t="shared" si="7"/>
        <v>0</v>
      </c>
      <c r="L37" s="22">
        <f t="shared" si="7"/>
        <v>250000</v>
      </c>
      <c r="M37" s="22">
        <f t="shared" si="7"/>
        <v>0</v>
      </c>
      <c r="N37" s="22">
        <f t="shared" si="7"/>
        <v>9000000</v>
      </c>
      <c r="O37" s="22">
        <f t="shared" si="7"/>
        <v>4800000</v>
      </c>
      <c r="P37" s="359">
        <f>SUM(P30:P36)</f>
        <v>20600000</v>
      </c>
      <c r="Q37" s="22">
        <f>SUM(Q30:Q36)</f>
        <v>450000</v>
      </c>
      <c r="R37" s="22">
        <f t="shared" si="7"/>
        <v>600000</v>
      </c>
      <c r="S37" s="22">
        <f t="shared" si="7"/>
        <v>1000000</v>
      </c>
      <c r="T37" s="22">
        <f t="shared" si="7"/>
        <v>1500000</v>
      </c>
      <c r="U37" s="22">
        <f t="shared" si="7"/>
        <v>0</v>
      </c>
      <c r="V37" s="22">
        <f t="shared" si="7"/>
        <v>800000</v>
      </c>
      <c r="W37" s="22">
        <f t="shared" si="7"/>
        <v>0</v>
      </c>
      <c r="X37" s="22">
        <f t="shared" si="7"/>
        <v>0</v>
      </c>
      <c r="Y37" s="22">
        <f t="shared" si="7"/>
        <v>0</v>
      </c>
      <c r="Z37" s="22">
        <f t="shared" si="7"/>
        <v>0</v>
      </c>
      <c r="AA37" s="22">
        <f t="shared" si="7"/>
        <v>0</v>
      </c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>
        <f t="shared" si="0"/>
        <v>51410000</v>
      </c>
    </row>
    <row r="38" spans="2:45" ht="24.9" customHeight="1" x14ac:dyDescent="0.3">
      <c r="B38" s="28" t="s">
        <v>77</v>
      </c>
      <c r="C38" s="18">
        <v>36</v>
      </c>
      <c r="D38" s="16" t="s">
        <v>78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255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4">
        <f t="shared" si="0"/>
        <v>0</v>
      </c>
    </row>
    <row r="39" spans="2:45" ht="24.9" customHeight="1" x14ac:dyDescent="0.3">
      <c r="B39" s="28" t="s">
        <v>79</v>
      </c>
      <c r="C39" s="18">
        <v>37</v>
      </c>
      <c r="D39" s="16" t="s">
        <v>80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255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4">
        <f t="shared" si="0"/>
        <v>0</v>
      </c>
    </row>
    <row r="40" spans="2:45" ht="24.9" customHeight="1" x14ac:dyDescent="0.3">
      <c r="B40" s="19" t="s">
        <v>81</v>
      </c>
      <c r="C40" s="20">
        <v>38</v>
      </c>
      <c r="D40" s="21" t="s">
        <v>82</v>
      </c>
      <c r="E40" s="22">
        <f>SUM(E38:E39)</f>
        <v>0</v>
      </c>
      <c r="F40" s="22">
        <f t="shared" ref="F40:AA40" si="8">SUM(F38:F39)</f>
        <v>0</v>
      </c>
      <c r="G40" s="22">
        <f t="shared" si="8"/>
        <v>0</v>
      </c>
      <c r="H40" s="22">
        <f t="shared" si="8"/>
        <v>0</v>
      </c>
      <c r="I40" s="22">
        <f t="shared" si="8"/>
        <v>0</v>
      </c>
      <c r="J40" s="22">
        <f t="shared" si="8"/>
        <v>0</v>
      </c>
      <c r="K40" s="22">
        <f t="shared" si="8"/>
        <v>0</v>
      </c>
      <c r="L40" s="22">
        <f t="shared" si="8"/>
        <v>0</v>
      </c>
      <c r="M40" s="22">
        <f t="shared" si="8"/>
        <v>0</v>
      </c>
      <c r="N40" s="22">
        <f t="shared" si="8"/>
        <v>0</v>
      </c>
      <c r="O40" s="22">
        <f t="shared" si="8"/>
        <v>0</v>
      </c>
      <c r="P40" s="359">
        <f t="shared" si="8"/>
        <v>0</v>
      </c>
      <c r="Q40" s="22">
        <f t="shared" si="8"/>
        <v>0</v>
      </c>
      <c r="R40" s="22">
        <f t="shared" si="8"/>
        <v>0</v>
      </c>
      <c r="S40" s="22">
        <f t="shared" si="8"/>
        <v>0</v>
      </c>
      <c r="T40" s="22">
        <f t="shared" si="8"/>
        <v>0</v>
      </c>
      <c r="U40" s="22">
        <f t="shared" si="8"/>
        <v>0</v>
      </c>
      <c r="V40" s="22">
        <f t="shared" si="8"/>
        <v>0</v>
      </c>
      <c r="W40" s="22">
        <f t="shared" si="8"/>
        <v>0</v>
      </c>
      <c r="X40" s="22">
        <f t="shared" si="8"/>
        <v>0</v>
      </c>
      <c r="Y40" s="22">
        <f t="shared" si="8"/>
        <v>0</v>
      </c>
      <c r="Z40" s="22">
        <f t="shared" si="8"/>
        <v>0</v>
      </c>
      <c r="AA40" s="22">
        <f t="shared" si="8"/>
        <v>0</v>
      </c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>
        <f t="shared" si="0"/>
        <v>0</v>
      </c>
    </row>
    <row r="41" spans="2:45" ht="24.9" customHeight="1" x14ac:dyDescent="0.3">
      <c r="B41" s="28" t="s">
        <v>83</v>
      </c>
      <c r="C41" s="18">
        <v>39</v>
      </c>
      <c r="D41" s="16" t="s">
        <v>84</v>
      </c>
      <c r="E41" s="10">
        <v>350000</v>
      </c>
      <c r="F41" s="10"/>
      <c r="G41" s="10">
        <v>2500000</v>
      </c>
      <c r="H41" s="10"/>
      <c r="I41" s="10"/>
      <c r="J41" s="10"/>
      <c r="K41" s="10"/>
      <c r="L41" s="10"/>
      <c r="M41" s="10"/>
      <c r="N41" s="10">
        <v>2430000</v>
      </c>
      <c r="O41" s="10">
        <v>1700000</v>
      </c>
      <c r="P41" s="255">
        <v>300000</v>
      </c>
      <c r="Q41" s="10">
        <v>120000</v>
      </c>
      <c r="R41" s="10"/>
      <c r="S41" s="10">
        <v>270000</v>
      </c>
      <c r="T41" s="10">
        <v>405000</v>
      </c>
      <c r="U41" s="10"/>
      <c r="V41" s="10">
        <v>1800000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4">
        <f t="shared" si="0"/>
        <v>9875000</v>
      </c>
    </row>
    <row r="42" spans="2:45" ht="24.9" customHeight="1" x14ac:dyDescent="0.3">
      <c r="B42" s="28" t="s">
        <v>85</v>
      </c>
      <c r="C42" s="18">
        <v>40</v>
      </c>
      <c r="D42" s="16" t="s">
        <v>86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255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4">
        <f t="shared" si="0"/>
        <v>0</v>
      </c>
    </row>
    <row r="43" spans="2:45" ht="24.9" customHeight="1" x14ac:dyDescent="0.3">
      <c r="B43" s="28" t="s">
        <v>87</v>
      </c>
      <c r="C43" s="18">
        <v>41</v>
      </c>
      <c r="D43" s="16" t="s">
        <v>88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255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4">
        <f t="shared" si="0"/>
        <v>0</v>
      </c>
    </row>
    <row r="44" spans="2:45" ht="24.9" customHeight="1" x14ac:dyDescent="0.3">
      <c r="B44" s="28" t="s">
        <v>89</v>
      </c>
      <c r="C44" s="18">
        <v>42</v>
      </c>
      <c r="D44" s="16" t="s">
        <v>90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255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4">
        <f t="shared" si="0"/>
        <v>0</v>
      </c>
    </row>
    <row r="45" spans="2:45" ht="24.9" customHeight="1" x14ac:dyDescent="0.3">
      <c r="B45" s="28" t="s">
        <v>91</v>
      </c>
      <c r="C45" s="18">
        <v>43</v>
      </c>
      <c r="D45" s="16" t="s">
        <v>92</v>
      </c>
      <c r="E45" s="10"/>
      <c r="F45" s="10"/>
      <c r="G45" s="10"/>
      <c r="H45" s="10"/>
      <c r="I45" s="10"/>
      <c r="J45" s="10"/>
      <c r="K45" s="10"/>
      <c r="L45" s="10">
        <v>200000</v>
      </c>
      <c r="M45" s="10"/>
      <c r="N45" s="10"/>
      <c r="O45" s="10">
        <v>1700000</v>
      </c>
      <c r="P45" s="255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4">
        <f t="shared" si="0"/>
        <v>1900000</v>
      </c>
    </row>
    <row r="46" spans="2:45" ht="24.9" customHeight="1" x14ac:dyDescent="0.3">
      <c r="B46" s="19" t="s">
        <v>93</v>
      </c>
      <c r="C46" s="20">
        <v>44</v>
      </c>
      <c r="D46" s="21" t="s">
        <v>94</v>
      </c>
      <c r="E46" s="22">
        <f>SUM(E41:E45)</f>
        <v>350000</v>
      </c>
      <c r="F46" s="22">
        <f t="shared" ref="F46:AA46" si="9">SUM(F41:F45)</f>
        <v>0</v>
      </c>
      <c r="G46" s="22">
        <f t="shared" si="9"/>
        <v>2500000</v>
      </c>
      <c r="H46" s="22">
        <f t="shared" si="9"/>
        <v>0</v>
      </c>
      <c r="I46" s="22">
        <f t="shared" si="9"/>
        <v>0</v>
      </c>
      <c r="J46" s="22">
        <f t="shared" si="9"/>
        <v>0</v>
      </c>
      <c r="K46" s="22">
        <f t="shared" si="9"/>
        <v>0</v>
      </c>
      <c r="L46" s="22">
        <f t="shared" si="9"/>
        <v>200000</v>
      </c>
      <c r="M46" s="22">
        <f t="shared" si="9"/>
        <v>0</v>
      </c>
      <c r="N46" s="22">
        <f t="shared" si="9"/>
        <v>2430000</v>
      </c>
      <c r="O46" s="22">
        <f t="shared" si="9"/>
        <v>3400000</v>
      </c>
      <c r="P46" s="359">
        <f t="shared" si="9"/>
        <v>300000</v>
      </c>
      <c r="Q46" s="22">
        <f t="shared" si="9"/>
        <v>120000</v>
      </c>
      <c r="R46" s="22">
        <f t="shared" si="9"/>
        <v>0</v>
      </c>
      <c r="S46" s="22">
        <f t="shared" si="9"/>
        <v>270000</v>
      </c>
      <c r="T46" s="22">
        <f t="shared" si="9"/>
        <v>405000</v>
      </c>
      <c r="U46" s="22">
        <f t="shared" si="9"/>
        <v>0</v>
      </c>
      <c r="V46" s="22">
        <f t="shared" si="9"/>
        <v>1800000</v>
      </c>
      <c r="W46" s="22">
        <f t="shared" si="9"/>
        <v>0</v>
      </c>
      <c r="X46" s="22">
        <f t="shared" si="9"/>
        <v>0</v>
      </c>
      <c r="Y46" s="22">
        <f t="shared" si="9"/>
        <v>0</v>
      </c>
      <c r="Z46" s="22">
        <f t="shared" si="9"/>
        <v>0</v>
      </c>
      <c r="AA46" s="22">
        <f t="shared" si="9"/>
        <v>0</v>
      </c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>
        <f t="shared" si="0"/>
        <v>11775000</v>
      </c>
    </row>
    <row r="47" spans="2:45" ht="24.9" customHeight="1" x14ac:dyDescent="0.3">
      <c r="B47" s="23" t="s">
        <v>95</v>
      </c>
      <c r="C47" s="24">
        <v>45</v>
      </c>
      <c r="D47" s="25" t="s">
        <v>96</v>
      </c>
      <c r="E47" s="26">
        <f>E26+E29+E37+E40+E46</f>
        <v>2090000</v>
      </c>
      <c r="F47" s="26">
        <f t="shared" ref="F47:AA47" si="10">F26+F29+F37+F40+F46</f>
        <v>0</v>
      </c>
      <c r="G47" s="26">
        <f t="shared" si="10"/>
        <v>14060000</v>
      </c>
      <c r="H47" s="26">
        <f t="shared" si="10"/>
        <v>0</v>
      </c>
      <c r="I47" s="26">
        <f t="shared" si="10"/>
        <v>0</v>
      </c>
      <c r="J47" s="26">
        <f t="shared" si="10"/>
        <v>0</v>
      </c>
      <c r="K47" s="26">
        <f t="shared" si="10"/>
        <v>0</v>
      </c>
      <c r="L47" s="26">
        <f t="shared" si="10"/>
        <v>850000</v>
      </c>
      <c r="M47" s="26">
        <f t="shared" si="10"/>
        <v>0</v>
      </c>
      <c r="N47" s="26">
        <f t="shared" si="10"/>
        <v>11430000</v>
      </c>
      <c r="O47" s="26">
        <f t="shared" si="10"/>
        <v>10900000</v>
      </c>
      <c r="P47" s="360">
        <f t="shared" si="10"/>
        <v>24547655</v>
      </c>
      <c r="Q47" s="26">
        <f t="shared" si="10"/>
        <v>720000</v>
      </c>
      <c r="R47" s="26">
        <f t="shared" si="10"/>
        <v>600000</v>
      </c>
      <c r="S47" s="26">
        <f t="shared" si="10"/>
        <v>1270000</v>
      </c>
      <c r="T47" s="26">
        <f t="shared" si="10"/>
        <v>1905000</v>
      </c>
      <c r="U47" s="26">
        <f t="shared" si="10"/>
        <v>0</v>
      </c>
      <c r="V47" s="26">
        <f t="shared" si="10"/>
        <v>8200000</v>
      </c>
      <c r="W47" s="26">
        <f t="shared" si="10"/>
        <v>0</v>
      </c>
      <c r="X47" s="26">
        <f t="shared" si="10"/>
        <v>0</v>
      </c>
      <c r="Y47" s="26">
        <f t="shared" si="10"/>
        <v>0</v>
      </c>
      <c r="Z47" s="26">
        <f t="shared" si="10"/>
        <v>0</v>
      </c>
      <c r="AA47" s="26">
        <f t="shared" si="10"/>
        <v>0</v>
      </c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>
        <f t="shared" si="0"/>
        <v>76572655</v>
      </c>
    </row>
    <row r="48" spans="2:45" ht="24.9" customHeight="1" x14ac:dyDescent="0.3">
      <c r="B48" s="28" t="s">
        <v>97</v>
      </c>
      <c r="C48" s="18">
        <v>46</v>
      </c>
      <c r="D48" s="31" t="s">
        <v>98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55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4">
        <f t="shared" si="0"/>
        <v>0</v>
      </c>
    </row>
    <row r="49" spans="2:45" ht="24.9" customHeight="1" x14ac:dyDescent="0.3">
      <c r="B49" s="28" t="s">
        <v>99</v>
      </c>
      <c r="C49" s="18">
        <v>47</v>
      </c>
      <c r="D49" s="31" t="s">
        <v>100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55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4">
        <f t="shared" si="0"/>
        <v>0</v>
      </c>
    </row>
    <row r="50" spans="2:45" ht="24.9" customHeight="1" x14ac:dyDescent="0.3">
      <c r="B50" s="28" t="s">
        <v>101</v>
      </c>
      <c r="C50" s="18">
        <v>48</v>
      </c>
      <c r="D50" s="33" t="s">
        <v>102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55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4">
        <f t="shared" si="0"/>
        <v>0</v>
      </c>
    </row>
    <row r="51" spans="2:45" ht="24.9" customHeight="1" x14ac:dyDescent="0.3">
      <c r="B51" s="28" t="s">
        <v>103</v>
      </c>
      <c r="C51" s="18">
        <v>49</v>
      </c>
      <c r="D51" s="33" t="s">
        <v>104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55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4">
        <f t="shared" si="0"/>
        <v>0</v>
      </c>
    </row>
    <row r="52" spans="2:45" ht="24.9" customHeight="1" x14ac:dyDescent="0.3">
      <c r="B52" s="28" t="s">
        <v>105</v>
      </c>
      <c r="C52" s="18">
        <v>50</v>
      </c>
      <c r="D52" s="33" t="s">
        <v>106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55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4">
        <f t="shared" si="0"/>
        <v>0</v>
      </c>
    </row>
    <row r="53" spans="2:45" ht="24.9" customHeight="1" x14ac:dyDescent="0.3">
      <c r="B53" s="28" t="s">
        <v>107</v>
      </c>
      <c r="C53" s="18">
        <v>51</v>
      </c>
      <c r="D53" s="31" t="s">
        <v>108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55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4">
        <f t="shared" si="0"/>
        <v>0</v>
      </c>
    </row>
    <row r="54" spans="2:45" ht="24.9" customHeight="1" x14ac:dyDescent="0.3">
      <c r="B54" s="28" t="s">
        <v>109</v>
      </c>
      <c r="C54" s="18">
        <v>52</v>
      </c>
      <c r="D54" s="31" t="s">
        <v>110</v>
      </c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55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4">
        <f t="shared" si="0"/>
        <v>0</v>
      </c>
    </row>
    <row r="55" spans="2:45" ht="24.9" customHeight="1" x14ac:dyDescent="0.3">
      <c r="B55" s="28" t="s">
        <v>111</v>
      </c>
      <c r="C55" s="18">
        <v>53</v>
      </c>
      <c r="D55" s="31" t="s">
        <v>112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55"/>
      <c r="Q55" s="10"/>
      <c r="R55" s="10"/>
      <c r="S55" s="10"/>
      <c r="T55" s="10"/>
      <c r="U55" s="10"/>
      <c r="V55" s="10">
        <v>11300000</v>
      </c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4">
        <f t="shared" si="0"/>
        <v>11300000</v>
      </c>
    </row>
    <row r="56" spans="2:45" ht="24.9" customHeight="1" x14ac:dyDescent="0.3">
      <c r="B56" s="23" t="s">
        <v>113</v>
      </c>
      <c r="C56" s="24">
        <v>54</v>
      </c>
      <c r="D56" s="25" t="s">
        <v>114</v>
      </c>
      <c r="E56" s="26">
        <f>SUM(E48:E55)</f>
        <v>0</v>
      </c>
      <c r="F56" s="26">
        <f t="shared" ref="F56:AA56" si="11">SUM(F48:F55)</f>
        <v>0</v>
      </c>
      <c r="G56" s="26">
        <f t="shared" si="11"/>
        <v>0</v>
      </c>
      <c r="H56" s="26">
        <f t="shared" si="11"/>
        <v>0</v>
      </c>
      <c r="I56" s="26">
        <f t="shared" si="11"/>
        <v>0</v>
      </c>
      <c r="J56" s="26">
        <f t="shared" si="11"/>
        <v>0</v>
      </c>
      <c r="K56" s="26">
        <f t="shared" si="11"/>
        <v>0</v>
      </c>
      <c r="L56" s="26">
        <f t="shared" si="11"/>
        <v>0</v>
      </c>
      <c r="M56" s="26">
        <f t="shared" si="11"/>
        <v>0</v>
      </c>
      <c r="N56" s="26">
        <f t="shared" si="11"/>
        <v>0</v>
      </c>
      <c r="O56" s="26">
        <f t="shared" si="11"/>
        <v>0</v>
      </c>
      <c r="P56" s="360">
        <f t="shared" si="11"/>
        <v>0</v>
      </c>
      <c r="Q56" s="26">
        <f t="shared" si="11"/>
        <v>0</v>
      </c>
      <c r="R56" s="26">
        <f t="shared" si="11"/>
        <v>0</v>
      </c>
      <c r="S56" s="26">
        <f t="shared" si="11"/>
        <v>0</v>
      </c>
      <c r="T56" s="26">
        <f t="shared" si="11"/>
        <v>0</v>
      </c>
      <c r="U56" s="26">
        <f t="shared" si="11"/>
        <v>0</v>
      </c>
      <c r="V56" s="26">
        <f t="shared" si="11"/>
        <v>11300000</v>
      </c>
      <c r="W56" s="26">
        <f t="shared" si="11"/>
        <v>0</v>
      </c>
      <c r="X56" s="26">
        <f t="shared" si="11"/>
        <v>0</v>
      </c>
      <c r="Y56" s="26">
        <f t="shared" si="11"/>
        <v>0</v>
      </c>
      <c r="Z56" s="26">
        <f t="shared" si="11"/>
        <v>0</v>
      </c>
      <c r="AA56" s="26">
        <f t="shared" si="11"/>
        <v>0</v>
      </c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>
        <f t="shared" si="0"/>
        <v>11300000</v>
      </c>
    </row>
    <row r="57" spans="2:45" ht="24.9" customHeight="1" x14ac:dyDescent="0.3">
      <c r="B57" s="28" t="s">
        <v>115</v>
      </c>
      <c r="C57" s="18">
        <v>55</v>
      </c>
      <c r="D57" s="31" t="s">
        <v>116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55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4">
        <f t="shared" si="0"/>
        <v>0</v>
      </c>
    </row>
    <row r="58" spans="2:45" ht="24.9" customHeight="1" x14ac:dyDescent="0.3">
      <c r="B58" s="36" t="s">
        <v>117</v>
      </c>
      <c r="C58" s="18">
        <v>56</v>
      </c>
      <c r="D58" s="31" t="s">
        <v>118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55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4">
        <f t="shared" si="0"/>
        <v>0</v>
      </c>
    </row>
    <row r="59" spans="2:45" ht="24.9" customHeight="1" x14ac:dyDescent="0.3">
      <c r="B59" s="36" t="s">
        <v>119</v>
      </c>
      <c r="C59" s="18">
        <v>57</v>
      </c>
      <c r="D59" s="31" t="s">
        <v>120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55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4">
        <f t="shared" si="0"/>
        <v>0</v>
      </c>
    </row>
    <row r="60" spans="2:45" ht="24.9" customHeight="1" x14ac:dyDescent="0.3">
      <c r="B60" s="36" t="s">
        <v>121</v>
      </c>
      <c r="C60" s="18">
        <v>58</v>
      </c>
      <c r="D60" s="31" t="s">
        <v>122</v>
      </c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55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4">
        <f t="shared" si="0"/>
        <v>0</v>
      </c>
    </row>
    <row r="61" spans="2:45" ht="24.9" customHeight="1" x14ac:dyDescent="0.3">
      <c r="B61" s="37" t="s">
        <v>123</v>
      </c>
      <c r="C61" s="38">
        <v>59</v>
      </c>
      <c r="D61" s="39" t="s">
        <v>124</v>
      </c>
      <c r="E61" s="40">
        <f>SUM(E58:E60)</f>
        <v>0</v>
      </c>
      <c r="F61" s="40">
        <f t="shared" ref="F61:AA61" si="12">SUM(F58:F60)</f>
        <v>0</v>
      </c>
      <c r="G61" s="40">
        <f t="shared" si="12"/>
        <v>0</v>
      </c>
      <c r="H61" s="40">
        <f t="shared" si="12"/>
        <v>0</v>
      </c>
      <c r="I61" s="40">
        <f t="shared" si="12"/>
        <v>0</v>
      </c>
      <c r="J61" s="40">
        <f t="shared" si="12"/>
        <v>0</v>
      </c>
      <c r="K61" s="40">
        <f t="shared" si="12"/>
        <v>0</v>
      </c>
      <c r="L61" s="40">
        <f t="shared" si="12"/>
        <v>0</v>
      </c>
      <c r="M61" s="40">
        <f t="shared" si="12"/>
        <v>0</v>
      </c>
      <c r="N61" s="40">
        <f t="shared" si="12"/>
        <v>0</v>
      </c>
      <c r="O61" s="40">
        <f t="shared" si="12"/>
        <v>0</v>
      </c>
      <c r="P61" s="361">
        <f t="shared" si="12"/>
        <v>0</v>
      </c>
      <c r="Q61" s="40">
        <f t="shared" si="12"/>
        <v>0</v>
      </c>
      <c r="R61" s="40">
        <f t="shared" si="12"/>
        <v>0</v>
      </c>
      <c r="S61" s="40">
        <f t="shared" si="12"/>
        <v>0</v>
      </c>
      <c r="T61" s="40">
        <f t="shared" si="12"/>
        <v>0</v>
      </c>
      <c r="U61" s="40">
        <f t="shared" si="12"/>
        <v>0</v>
      </c>
      <c r="V61" s="40">
        <f t="shared" si="12"/>
        <v>0</v>
      </c>
      <c r="W61" s="40">
        <f t="shared" si="12"/>
        <v>0</v>
      </c>
      <c r="X61" s="40">
        <f t="shared" si="12"/>
        <v>0</v>
      </c>
      <c r="Y61" s="40">
        <f t="shared" si="12"/>
        <v>0</v>
      </c>
      <c r="Z61" s="40">
        <f t="shared" si="12"/>
        <v>0</v>
      </c>
      <c r="AA61" s="40">
        <f t="shared" si="12"/>
        <v>0</v>
      </c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>
        <f t="shared" si="0"/>
        <v>0</v>
      </c>
    </row>
    <row r="62" spans="2:45" ht="24.9" customHeight="1" x14ac:dyDescent="0.3">
      <c r="B62" s="28" t="s">
        <v>125</v>
      </c>
      <c r="C62" s="18">
        <v>60</v>
      </c>
      <c r="D62" s="31" t="s">
        <v>126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55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4">
        <f t="shared" si="0"/>
        <v>0</v>
      </c>
    </row>
    <row r="63" spans="2:45" ht="24.9" customHeight="1" x14ac:dyDescent="0.3">
      <c r="B63" s="28" t="s">
        <v>127</v>
      </c>
      <c r="C63" s="18">
        <v>61</v>
      </c>
      <c r="D63" s="31" t="s">
        <v>128</v>
      </c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55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4">
        <f t="shared" si="0"/>
        <v>0</v>
      </c>
    </row>
    <row r="64" spans="2:45" ht="24.9" customHeight="1" x14ac:dyDescent="0.3">
      <c r="B64" s="28" t="s">
        <v>129</v>
      </c>
      <c r="C64" s="18">
        <v>62</v>
      </c>
      <c r="D64" s="31" t="s">
        <v>130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55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4">
        <f t="shared" si="0"/>
        <v>0</v>
      </c>
    </row>
    <row r="65" spans="2:45" ht="24.9" customHeight="1" x14ac:dyDescent="0.3">
      <c r="B65" s="28" t="s">
        <v>131</v>
      </c>
      <c r="C65" s="18">
        <v>63</v>
      </c>
      <c r="D65" s="31" t="s">
        <v>132</v>
      </c>
      <c r="E65" s="10"/>
      <c r="F65" s="10"/>
      <c r="G65" s="10"/>
      <c r="H65" s="10"/>
      <c r="I65" s="10"/>
      <c r="J65" s="10"/>
      <c r="K65" s="10">
        <v>5452528</v>
      </c>
      <c r="L65" s="10"/>
      <c r="M65" s="10"/>
      <c r="N65" s="10"/>
      <c r="O65" s="10"/>
      <c r="P65" s="255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4">
        <f t="shared" si="0"/>
        <v>5452528</v>
      </c>
    </row>
    <row r="66" spans="2:45" ht="24.9" customHeight="1" x14ac:dyDescent="0.3">
      <c r="B66" s="28" t="s">
        <v>133</v>
      </c>
      <c r="C66" s="18">
        <v>64</v>
      </c>
      <c r="D66" s="31" t="s">
        <v>134</v>
      </c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55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4">
        <f t="shared" si="0"/>
        <v>0</v>
      </c>
    </row>
    <row r="67" spans="2:45" ht="24.9" customHeight="1" x14ac:dyDescent="0.3">
      <c r="B67" s="28" t="s">
        <v>135</v>
      </c>
      <c r="C67" s="18">
        <v>65</v>
      </c>
      <c r="D67" s="31" t="s">
        <v>136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55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4">
        <f t="shared" si="0"/>
        <v>0</v>
      </c>
    </row>
    <row r="68" spans="2:45" ht="24.9" customHeight="1" x14ac:dyDescent="0.3">
      <c r="B68" s="28" t="s">
        <v>137</v>
      </c>
      <c r="C68" s="18">
        <v>66</v>
      </c>
      <c r="D68" s="31" t="s">
        <v>138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55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4">
        <f t="shared" ref="AS68:AS133" si="13">SUM(E68:AR68)</f>
        <v>0</v>
      </c>
    </row>
    <row r="69" spans="2:45" ht="24.9" customHeight="1" x14ac:dyDescent="0.3">
      <c r="B69" s="28" t="s">
        <v>139</v>
      </c>
      <c r="C69" s="18">
        <v>67</v>
      </c>
      <c r="D69" s="31" t="s">
        <v>140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55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4">
        <f t="shared" si="13"/>
        <v>0</v>
      </c>
    </row>
    <row r="70" spans="2:45" ht="24.9" customHeight="1" x14ac:dyDescent="0.3">
      <c r="B70" s="28" t="s">
        <v>141</v>
      </c>
      <c r="C70" s="18">
        <v>68</v>
      </c>
      <c r="D70" s="31" t="s">
        <v>142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55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4">
        <f t="shared" si="13"/>
        <v>0</v>
      </c>
    </row>
    <row r="71" spans="2:45" ht="24.9" customHeight="1" x14ac:dyDescent="0.3">
      <c r="B71" s="28" t="s">
        <v>143</v>
      </c>
      <c r="C71" s="18">
        <v>69</v>
      </c>
      <c r="D71" s="31" t="s">
        <v>144</v>
      </c>
      <c r="E71" s="10">
        <v>3000000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55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4">
        <f t="shared" si="13"/>
        <v>3000000</v>
      </c>
    </row>
    <row r="72" spans="2:45" ht="24.9" customHeight="1" x14ac:dyDescent="0.3">
      <c r="B72" s="28" t="s">
        <v>145</v>
      </c>
      <c r="C72" s="18">
        <v>70</v>
      </c>
      <c r="D72" s="31" t="s">
        <v>146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55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4">
        <f t="shared" si="13"/>
        <v>0</v>
      </c>
    </row>
    <row r="73" spans="2:45" ht="24.9" customHeight="1" x14ac:dyDescent="0.3">
      <c r="B73" s="23" t="s">
        <v>147</v>
      </c>
      <c r="C73" s="24">
        <v>71</v>
      </c>
      <c r="D73" s="25" t="s">
        <v>148</v>
      </c>
      <c r="E73" s="26">
        <f>E57+E61+E62+E63+E64+E65+E66+E67+E68+E69+E70+E71+E72</f>
        <v>3000000</v>
      </c>
      <c r="F73" s="26">
        <f t="shared" ref="F73:AA73" si="14">F57+F61+F62+F63+F64+F65+F66+F67+F68+F69+F70+F71+F72</f>
        <v>0</v>
      </c>
      <c r="G73" s="26">
        <f t="shared" si="14"/>
        <v>0</v>
      </c>
      <c r="H73" s="26">
        <f t="shared" si="14"/>
        <v>0</v>
      </c>
      <c r="I73" s="26">
        <f t="shared" si="14"/>
        <v>0</v>
      </c>
      <c r="J73" s="26">
        <f t="shared" si="14"/>
        <v>0</v>
      </c>
      <c r="K73" s="26">
        <f t="shared" si="14"/>
        <v>5452528</v>
      </c>
      <c r="L73" s="26">
        <f t="shared" si="14"/>
        <v>0</v>
      </c>
      <c r="M73" s="26">
        <f t="shared" si="14"/>
        <v>0</v>
      </c>
      <c r="N73" s="26">
        <f t="shared" si="14"/>
        <v>0</v>
      </c>
      <c r="O73" s="26">
        <f t="shared" si="14"/>
        <v>0</v>
      </c>
      <c r="P73" s="360">
        <f t="shared" si="14"/>
        <v>0</v>
      </c>
      <c r="Q73" s="26">
        <f t="shared" si="14"/>
        <v>0</v>
      </c>
      <c r="R73" s="26">
        <f t="shared" si="14"/>
        <v>0</v>
      </c>
      <c r="S73" s="26">
        <f t="shared" si="14"/>
        <v>0</v>
      </c>
      <c r="T73" s="26">
        <f t="shared" si="14"/>
        <v>0</v>
      </c>
      <c r="U73" s="26">
        <f t="shared" si="14"/>
        <v>0</v>
      </c>
      <c r="V73" s="26">
        <f t="shared" si="14"/>
        <v>0</v>
      </c>
      <c r="W73" s="26">
        <f t="shared" si="14"/>
        <v>0</v>
      </c>
      <c r="X73" s="26">
        <f t="shared" si="14"/>
        <v>0</v>
      </c>
      <c r="Y73" s="26">
        <f t="shared" si="14"/>
        <v>0</v>
      </c>
      <c r="Z73" s="26">
        <f t="shared" si="14"/>
        <v>0</v>
      </c>
      <c r="AA73" s="26">
        <f t="shared" si="14"/>
        <v>0</v>
      </c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>
        <f t="shared" si="13"/>
        <v>8452528</v>
      </c>
    </row>
    <row r="74" spans="2:45" ht="24.9" customHeight="1" x14ac:dyDescent="0.3">
      <c r="B74" s="28" t="s">
        <v>149</v>
      </c>
      <c r="C74" s="18">
        <v>72</v>
      </c>
      <c r="D74" s="42" t="s">
        <v>150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55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4">
        <f t="shared" si="13"/>
        <v>0</v>
      </c>
    </row>
    <row r="75" spans="2:45" ht="24.9" customHeight="1" x14ac:dyDescent="0.3">
      <c r="B75" s="28" t="s">
        <v>151</v>
      </c>
      <c r="C75" s="18">
        <v>73</v>
      </c>
      <c r="D75" s="42" t="s">
        <v>152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5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4">
        <f t="shared" si="13"/>
        <v>0</v>
      </c>
    </row>
    <row r="76" spans="2:45" ht="24.9" customHeight="1" x14ac:dyDescent="0.3">
      <c r="B76" s="28" t="s">
        <v>153</v>
      </c>
      <c r="C76" s="18">
        <v>74</v>
      </c>
      <c r="D76" s="42" t="s">
        <v>154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255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4">
        <f t="shared" si="13"/>
        <v>0</v>
      </c>
    </row>
    <row r="77" spans="2:45" ht="24.9" customHeight="1" x14ac:dyDescent="0.3">
      <c r="B77" s="28" t="s">
        <v>155</v>
      </c>
      <c r="C77" s="18">
        <v>75</v>
      </c>
      <c r="D77" s="42" t="s">
        <v>156</v>
      </c>
      <c r="E77" s="10"/>
      <c r="F77" s="10"/>
      <c r="G77" s="10"/>
      <c r="H77" s="10"/>
      <c r="I77" s="10"/>
      <c r="J77" s="10"/>
      <c r="K77" s="10"/>
      <c r="L77" s="10">
        <f>Felhalmozás!D13</f>
        <v>4500000</v>
      </c>
      <c r="M77" s="10"/>
      <c r="N77" s="10"/>
      <c r="O77" s="10"/>
      <c r="Q77" s="10"/>
      <c r="R77" s="10"/>
      <c r="S77" s="10">
        <f>Felhalmozás!C14</f>
        <v>920000</v>
      </c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4">
        <f t="shared" si="13"/>
        <v>5420000</v>
      </c>
    </row>
    <row r="78" spans="2:45" ht="24.9" customHeight="1" x14ac:dyDescent="0.3">
      <c r="B78" s="28" t="s">
        <v>157</v>
      </c>
      <c r="C78" s="18">
        <v>76</v>
      </c>
      <c r="D78" s="16" t="s">
        <v>158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255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4">
        <f t="shared" si="13"/>
        <v>0</v>
      </c>
    </row>
    <row r="79" spans="2:45" ht="24.9" customHeight="1" x14ac:dyDescent="0.3">
      <c r="B79" s="28" t="s">
        <v>159</v>
      </c>
      <c r="C79" s="18">
        <v>77</v>
      </c>
      <c r="D79" s="16" t="s">
        <v>160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255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4">
        <f t="shared" si="13"/>
        <v>0</v>
      </c>
    </row>
    <row r="80" spans="2:45" ht="24.9" customHeight="1" x14ac:dyDescent="0.3">
      <c r="B80" s="28" t="s">
        <v>161</v>
      </c>
      <c r="C80" s="18">
        <v>78</v>
      </c>
      <c r="D80" s="16" t="s">
        <v>162</v>
      </c>
      <c r="E80" s="10"/>
      <c r="F80" s="10"/>
      <c r="G80" s="10"/>
      <c r="H80" s="10"/>
      <c r="I80" s="10"/>
      <c r="J80" s="10"/>
      <c r="K80" s="10"/>
      <c r="L80" s="10">
        <f>Felhalmozás!D17</f>
        <v>1215000</v>
      </c>
      <c r="M80" s="10"/>
      <c r="N80" s="10"/>
      <c r="O80" s="10"/>
      <c r="Q80" s="10"/>
      <c r="R80" s="10"/>
      <c r="S80" s="10">
        <f>Felhalmozás!C17</f>
        <v>46000</v>
      </c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4">
        <f t="shared" si="13"/>
        <v>1261000</v>
      </c>
    </row>
    <row r="81" spans="2:45" ht="24.9" customHeight="1" x14ac:dyDescent="0.3">
      <c r="B81" s="23" t="s">
        <v>163</v>
      </c>
      <c r="C81" s="24">
        <v>79</v>
      </c>
      <c r="D81" s="25" t="s">
        <v>164</v>
      </c>
      <c r="E81" s="26">
        <f>SUM(E74:E80)</f>
        <v>0</v>
      </c>
      <c r="F81" s="26">
        <f t="shared" ref="F81:AA81" si="15">SUM(F74:F80)</f>
        <v>0</v>
      </c>
      <c r="G81" s="26">
        <f t="shared" si="15"/>
        <v>0</v>
      </c>
      <c r="H81" s="26">
        <f t="shared" si="15"/>
        <v>0</v>
      </c>
      <c r="I81" s="26">
        <f t="shared" si="15"/>
        <v>0</v>
      </c>
      <c r="J81" s="26">
        <f t="shared" si="15"/>
        <v>0</v>
      </c>
      <c r="K81" s="26">
        <f t="shared" si="15"/>
        <v>0</v>
      </c>
      <c r="L81" s="26">
        <f>SUM(L74:L80)</f>
        <v>5715000</v>
      </c>
      <c r="M81" s="26">
        <f t="shared" si="15"/>
        <v>0</v>
      </c>
      <c r="N81" s="26">
        <f t="shared" si="15"/>
        <v>0</v>
      </c>
      <c r="O81" s="26">
        <f t="shared" si="15"/>
        <v>0</v>
      </c>
      <c r="P81" s="360">
        <f t="shared" si="15"/>
        <v>0</v>
      </c>
      <c r="Q81" s="26">
        <f t="shared" si="15"/>
        <v>0</v>
      </c>
      <c r="R81" s="26">
        <f t="shared" si="15"/>
        <v>0</v>
      </c>
      <c r="S81" s="26">
        <f t="shared" si="15"/>
        <v>966000</v>
      </c>
      <c r="T81" s="26">
        <f t="shared" si="15"/>
        <v>0</v>
      </c>
      <c r="U81" s="26">
        <f t="shared" si="15"/>
        <v>0</v>
      </c>
      <c r="V81" s="26">
        <f t="shared" si="15"/>
        <v>0</v>
      </c>
      <c r="W81" s="26">
        <f t="shared" si="15"/>
        <v>0</v>
      </c>
      <c r="X81" s="26">
        <f t="shared" si="15"/>
        <v>0</v>
      </c>
      <c r="Y81" s="26">
        <f t="shared" si="15"/>
        <v>0</v>
      </c>
      <c r="Z81" s="26">
        <f t="shared" si="15"/>
        <v>0</v>
      </c>
      <c r="AA81" s="26">
        <f t="shared" si="15"/>
        <v>0</v>
      </c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>
        <f t="shared" si="13"/>
        <v>6681000</v>
      </c>
    </row>
    <row r="82" spans="2:45" ht="24.9" customHeight="1" x14ac:dyDescent="0.3">
      <c r="B82" s="28" t="s">
        <v>165</v>
      </c>
      <c r="C82" s="18">
        <v>80</v>
      </c>
      <c r="D82" s="31" t="s">
        <v>166</v>
      </c>
      <c r="E82" s="10"/>
      <c r="F82" s="10"/>
      <c r="G82" s="10"/>
      <c r="H82" s="10"/>
      <c r="I82" s="10"/>
      <c r="J82" s="10"/>
      <c r="K82" s="10"/>
      <c r="L82" s="10">
        <f>Felhalmozás!D20</f>
        <v>4000000</v>
      </c>
      <c r="M82" s="10"/>
      <c r="N82" s="10"/>
      <c r="O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4">
        <f t="shared" si="13"/>
        <v>4000000</v>
      </c>
    </row>
    <row r="83" spans="2:45" ht="24.9" customHeight="1" x14ac:dyDescent="0.3">
      <c r="B83" s="28" t="s">
        <v>167</v>
      </c>
      <c r="C83" s="18">
        <v>81</v>
      </c>
      <c r="D83" s="31" t="s">
        <v>168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255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4">
        <f t="shared" si="13"/>
        <v>0</v>
      </c>
    </row>
    <row r="84" spans="2:45" ht="24.9" customHeight="1" x14ac:dyDescent="0.3">
      <c r="B84" s="28" t="s">
        <v>169</v>
      </c>
      <c r="C84" s="18">
        <v>82</v>
      </c>
      <c r="D84" s="31" t="s">
        <v>170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255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4">
        <f t="shared" si="13"/>
        <v>0</v>
      </c>
    </row>
    <row r="85" spans="2:45" ht="24.9" customHeight="1" x14ac:dyDescent="0.3">
      <c r="B85" s="28" t="s">
        <v>171</v>
      </c>
      <c r="C85" s="18">
        <v>83</v>
      </c>
      <c r="D85" s="31" t="s">
        <v>172</v>
      </c>
      <c r="E85" s="10"/>
      <c r="F85" s="10"/>
      <c r="G85" s="10"/>
      <c r="H85" s="10"/>
      <c r="I85" s="10"/>
      <c r="J85" s="10"/>
      <c r="K85" s="10"/>
      <c r="L85" s="10">
        <f>Felhalmozás!D30</f>
        <v>1080000</v>
      </c>
      <c r="M85" s="10"/>
      <c r="N85" s="10"/>
      <c r="O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4">
        <f t="shared" si="13"/>
        <v>1080000</v>
      </c>
    </row>
    <row r="86" spans="2:45" ht="24.9" customHeight="1" x14ac:dyDescent="0.3">
      <c r="B86" s="23" t="s">
        <v>173</v>
      </c>
      <c r="C86" s="24">
        <v>84</v>
      </c>
      <c r="D86" s="25" t="s">
        <v>174</v>
      </c>
      <c r="E86" s="26">
        <f>SUM(E82:E85)</f>
        <v>0</v>
      </c>
      <c r="F86" s="26">
        <f t="shared" ref="F86:AA86" si="16">SUM(F82:F85)</f>
        <v>0</v>
      </c>
      <c r="G86" s="26">
        <f t="shared" si="16"/>
        <v>0</v>
      </c>
      <c r="H86" s="26">
        <f t="shared" si="16"/>
        <v>0</v>
      </c>
      <c r="I86" s="26">
        <f t="shared" si="16"/>
        <v>0</v>
      </c>
      <c r="J86" s="26">
        <f t="shared" si="16"/>
        <v>0</v>
      </c>
      <c r="K86" s="26">
        <f t="shared" si="16"/>
        <v>0</v>
      </c>
      <c r="L86" s="26">
        <f>SUM(L82:L85)</f>
        <v>5080000</v>
      </c>
      <c r="M86" s="26">
        <f t="shared" si="16"/>
        <v>0</v>
      </c>
      <c r="N86" s="26">
        <f t="shared" si="16"/>
        <v>0</v>
      </c>
      <c r="O86" s="26">
        <f t="shared" si="16"/>
        <v>0</v>
      </c>
      <c r="P86" s="360">
        <f t="shared" si="16"/>
        <v>0</v>
      </c>
      <c r="Q86" s="26">
        <f t="shared" si="16"/>
        <v>0</v>
      </c>
      <c r="R86" s="26">
        <f t="shared" si="16"/>
        <v>0</v>
      </c>
      <c r="S86" s="26">
        <f t="shared" si="16"/>
        <v>0</v>
      </c>
      <c r="T86" s="26">
        <f t="shared" si="16"/>
        <v>0</v>
      </c>
      <c r="U86" s="26">
        <f t="shared" si="16"/>
        <v>0</v>
      </c>
      <c r="V86" s="26">
        <f t="shared" si="16"/>
        <v>0</v>
      </c>
      <c r="W86" s="26">
        <f t="shared" si="16"/>
        <v>0</v>
      </c>
      <c r="X86" s="26">
        <f t="shared" si="16"/>
        <v>0</v>
      </c>
      <c r="Y86" s="26">
        <f t="shared" si="16"/>
        <v>0</v>
      </c>
      <c r="Z86" s="26">
        <f t="shared" si="16"/>
        <v>0</v>
      </c>
      <c r="AA86" s="26">
        <f t="shared" si="16"/>
        <v>0</v>
      </c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>
        <f t="shared" si="13"/>
        <v>5080000</v>
      </c>
    </row>
    <row r="87" spans="2:45" ht="24.9" customHeight="1" x14ac:dyDescent="0.3">
      <c r="B87" s="28" t="s">
        <v>175</v>
      </c>
      <c r="C87" s="18">
        <v>85</v>
      </c>
      <c r="D87" s="31" t="s">
        <v>176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255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4">
        <f t="shared" si="13"/>
        <v>0</v>
      </c>
    </row>
    <row r="88" spans="2:45" ht="24.9" customHeight="1" x14ac:dyDescent="0.3">
      <c r="B88" s="28" t="s">
        <v>177</v>
      </c>
      <c r="C88" s="18">
        <v>86</v>
      </c>
      <c r="D88" s="31" t="s">
        <v>178</v>
      </c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255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4">
        <f t="shared" si="13"/>
        <v>0</v>
      </c>
    </row>
    <row r="89" spans="2:45" ht="24.9" customHeight="1" x14ac:dyDescent="0.3">
      <c r="B89" s="28" t="s">
        <v>179</v>
      </c>
      <c r="C89" s="18">
        <v>87</v>
      </c>
      <c r="D89" s="31" t="s">
        <v>180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255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4">
        <f t="shared" si="13"/>
        <v>0</v>
      </c>
    </row>
    <row r="90" spans="2:45" ht="24.9" customHeight="1" x14ac:dyDescent="0.3">
      <c r="B90" s="28" t="s">
        <v>181</v>
      </c>
      <c r="C90" s="18">
        <v>88</v>
      </c>
      <c r="D90" s="31" t="s">
        <v>182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255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4">
        <f t="shared" si="13"/>
        <v>0</v>
      </c>
    </row>
    <row r="91" spans="2:45" ht="24.9" customHeight="1" x14ac:dyDescent="0.3">
      <c r="B91" s="28" t="s">
        <v>183</v>
      </c>
      <c r="C91" s="18">
        <v>89</v>
      </c>
      <c r="D91" s="31" t="s">
        <v>184</v>
      </c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255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4">
        <f t="shared" si="13"/>
        <v>0</v>
      </c>
    </row>
    <row r="92" spans="2:45" ht="24.9" customHeight="1" x14ac:dyDescent="0.3">
      <c r="B92" s="28" t="s">
        <v>185</v>
      </c>
      <c r="C92" s="18">
        <v>90</v>
      </c>
      <c r="D92" s="31" t="s">
        <v>186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255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4">
        <f t="shared" si="13"/>
        <v>0</v>
      </c>
    </row>
    <row r="93" spans="2:45" ht="24.9" customHeight="1" x14ac:dyDescent="0.3">
      <c r="B93" s="28" t="s">
        <v>187</v>
      </c>
      <c r="C93" s="18">
        <v>91</v>
      </c>
      <c r="D93" s="31" t="s">
        <v>188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255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4">
        <f t="shared" si="13"/>
        <v>0</v>
      </c>
    </row>
    <row r="94" spans="2:45" ht="24.9" customHeight="1" x14ac:dyDescent="0.3">
      <c r="B94" s="28" t="s">
        <v>189</v>
      </c>
      <c r="C94" s="18">
        <v>92</v>
      </c>
      <c r="D94" s="31" t="s">
        <v>190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255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4">
        <f t="shared" si="13"/>
        <v>0</v>
      </c>
    </row>
    <row r="95" spans="2:45" ht="24.9" customHeight="1" x14ac:dyDescent="0.3">
      <c r="B95" s="28" t="s">
        <v>191</v>
      </c>
      <c r="C95" s="18">
        <v>93</v>
      </c>
      <c r="D95" s="31" t="s">
        <v>192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25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4">
        <f t="shared" si="13"/>
        <v>0</v>
      </c>
    </row>
    <row r="96" spans="2:45" ht="24.9" customHeight="1" x14ac:dyDescent="0.3">
      <c r="B96" s="23" t="s">
        <v>193</v>
      </c>
      <c r="C96" s="24">
        <v>94</v>
      </c>
      <c r="D96" s="25" t="s">
        <v>194</v>
      </c>
      <c r="E96" s="26">
        <f>SUM(E87:E95)</f>
        <v>0</v>
      </c>
      <c r="F96" s="26">
        <f t="shared" ref="F96:AA96" si="17">SUM(F87:F95)</f>
        <v>0</v>
      </c>
      <c r="G96" s="26">
        <f t="shared" si="17"/>
        <v>0</v>
      </c>
      <c r="H96" s="26">
        <f t="shared" si="17"/>
        <v>0</v>
      </c>
      <c r="I96" s="26">
        <f t="shared" si="17"/>
        <v>0</v>
      </c>
      <c r="J96" s="26">
        <f t="shared" si="17"/>
        <v>0</v>
      </c>
      <c r="K96" s="26">
        <f t="shared" si="17"/>
        <v>0</v>
      </c>
      <c r="L96" s="26">
        <f t="shared" si="17"/>
        <v>0</v>
      </c>
      <c r="M96" s="26">
        <f t="shared" si="17"/>
        <v>0</v>
      </c>
      <c r="N96" s="26">
        <f t="shared" si="17"/>
        <v>0</v>
      </c>
      <c r="O96" s="26">
        <f t="shared" si="17"/>
        <v>0</v>
      </c>
      <c r="P96" s="360">
        <f t="shared" si="17"/>
        <v>0</v>
      </c>
      <c r="Q96" s="26">
        <f t="shared" si="17"/>
        <v>0</v>
      </c>
      <c r="R96" s="26">
        <f t="shared" si="17"/>
        <v>0</v>
      </c>
      <c r="S96" s="26">
        <f t="shared" si="17"/>
        <v>0</v>
      </c>
      <c r="T96" s="26">
        <f t="shared" si="17"/>
        <v>0</v>
      </c>
      <c r="U96" s="26">
        <f t="shared" si="17"/>
        <v>0</v>
      </c>
      <c r="V96" s="26">
        <f t="shared" si="17"/>
        <v>0</v>
      </c>
      <c r="W96" s="26">
        <f t="shared" si="17"/>
        <v>0</v>
      </c>
      <c r="X96" s="26">
        <f t="shared" si="17"/>
        <v>0</v>
      </c>
      <c r="Y96" s="26">
        <f t="shared" si="17"/>
        <v>0</v>
      </c>
      <c r="Z96" s="26">
        <f t="shared" si="17"/>
        <v>0</v>
      </c>
      <c r="AA96" s="26">
        <f t="shared" si="17"/>
        <v>0</v>
      </c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>
        <f t="shared" si="13"/>
        <v>0</v>
      </c>
    </row>
    <row r="97" spans="2:45" ht="24.9" customHeight="1" x14ac:dyDescent="0.3">
      <c r="B97" s="44" t="s">
        <v>195</v>
      </c>
      <c r="C97" s="45">
        <v>95</v>
      </c>
      <c r="D97" s="46" t="s">
        <v>196</v>
      </c>
      <c r="E97" s="47">
        <f>E21+E22+E47+E56+E73+E81+E86+E96</f>
        <v>56372841</v>
      </c>
      <c r="F97" s="47">
        <f t="shared" ref="F97:AA97" si="18">F21+F22+F47+F56+F73+F81+F86+F96</f>
        <v>0</v>
      </c>
      <c r="G97" s="47">
        <f t="shared" si="18"/>
        <v>14060000</v>
      </c>
      <c r="H97" s="47">
        <f t="shared" si="18"/>
        <v>0</v>
      </c>
      <c r="I97" s="47">
        <f t="shared" si="18"/>
        <v>0</v>
      </c>
      <c r="J97" s="47">
        <f t="shared" si="18"/>
        <v>18602650</v>
      </c>
      <c r="K97" s="47">
        <f t="shared" si="18"/>
        <v>10951603</v>
      </c>
      <c r="L97" s="47">
        <f t="shared" si="18"/>
        <v>60709688</v>
      </c>
      <c r="M97" s="47">
        <f t="shared" si="18"/>
        <v>0</v>
      </c>
      <c r="N97" s="47">
        <f t="shared" si="18"/>
        <v>11430000</v>
      </c>
      <c r="O97" s="47">
        <f t="shared" si="18"/>
        <v>15781408</v>
      </c>
      <c r="P97" s="362">
        <f>P21+Q22+P47+P56+P73+P81+P86+P96</f>
        <v>50400967</v>
      </c>
      <c r="Q97" s="47">
        <f>Q21+R22+Q47+Q56+Q73+Q81+Q86+Q96</f>
        <v>15788043</v>
      </c>
      <c r="R97" s="47">
        <f t="shared" si="18"/>
        <v>1556451</v>
      </c>
      <c r="S97" s="47">
        <f t="shared" si="18"/>
        <v>2236000</v>
      </c>
      <c r="T97" s="47">
        <f t="shared" si="18"/>
        <v>1905000</v>
      </c>
      <c r="U97" s="47">
        <f t="shared" si="18"/>
        <v>0</v>
      </c>
      <c r="V97" s="47">
        <f t="shared" si="18"/>
        <v>19500000</v>
      </c>
      <c r="W97" s="47">
        <f t="shared" si="18"/>
        <v>0</v>
      </c>
      <c r="X97" s="47">
        <f t="shared" si="18"/>
        <v>0</v>
      </c>
      <c r="Y97" s="47">
        <f t="shared" si="18"/>
        <v>0</v>
      </c>
      <c r="Z97" s="47">
        <f t="shared" si="18"/>
        <v>0</v>
      </c>
      <c r="AA97" s="47">
        <f t="shared" si="18"/>
        <v>0</v>
      </c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>
        <f t="shared" si="13"/>
        <v>279294651</v>
      </c>
    </row>
    <row r="98" spans="2:45" ht="24.9" customHeight="1" x14ac:dyDescent="0.3">
      <c r="B98" s="48"/>
      <c r="C98" s="18"/>
      <c r="D98" s="4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256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</row>
    <row r="99" spans="2:45" ht="24.9" customHeight="1" x14ac:dyDescent="0.3">
      <c r="B99" s="51"/>
      <c r="C99" s="52"/>
      <c r="D99" s="53" t="s">
        <v>197</v>
      </c>
      <c r="E99" s="54">
        <f>E21+E22+E47+E56+E73</f>
        <v>56372841</v>
      </c>
      <c r="F99" s="54">
        <f t="shared" ref="F99:AS99" si="19">F21+F22+F47+F56+F73</f>
        <v>0</v>
      </c>
      <c r="G99" s="54">
        <f t="shared" si="19"/>
        <v>14060000</v>
      </c>
      <c r="H99" s="54">
        <f t="shared" si="19"/>
        <v>0</v>
      </c>
      <c r="I99" s="54">
        <f t="shared" si="19"/>
        <v>0</v>
      </c>
      <c r="J99" s="54">
        <f t="shared" si="19"/>
        <v>18602650</v>
      </c>
      <c r="K99" s="54">
        <f t="shared" si="19"/>
        <v>10951603</v>
      </c>
      <c r="L99" s="54">
        <f t="shared" si="19"/>
        <v>49914688</v>
      </c>
      <c r="M99" s="54">
        <f t="shared" si="19"/>
        <v>0</v>
      </c>
      <c r="N99" s="54">
        <f t="shared" si="19"/>
        <v>11430000</v>
      </c>
      <c r="O99" s="54">
        <f t="shared" si="19"/>
        <v>15781408</v>
      </c>
      <c r="P99" s="363">
        <f>P21+Q22+P47+P56+P73</f>
        <v>50400967</v>
      </c>
      <c r="Q99" s="54">
        <f>Q21+R22+Q47+Q56+Q73</f>
        <v>15788043</v>
      </c>
      <c r="R99" s="54">
        <f t="shared" si="19"/>
        <v>1556451</v>
      </c>
      <c r="S99" s="54">
        <f t="shared" si="19"/>
        <v>1270000</v>
      </c>
      <c r="T99" s="54">
        <f t="shared" si="19"/>
        <v>1905000</v>
      </c>
      <c r="U99" s="54">
        <f t="shared" si="19"/>
        <v>0</v>
      </c>
      <c r="V99" s="54">
        <f t="shared" si="19"/>
        <v>19500000</v>
      </c>
      <c r="W99" s="54">
        <f t="shared" si="19"/>
        <v>0</v>
      </c>
      <c r="X99" s="54">
        <f t="shared" si="19"/>
        <v>0</v>
      </c>
      <c r="Y99" s="54">
        <f t="shared" si="19"/>
        <v>0</v>
      </c>
      <c r="Z99" s="54">
        <f t="shared" si="19"/>
        <v>0</v>
      </c>
      <c r="AA99" s="54">
        <f t="shared" si="19"/>
        <v>0</v>
      </c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>
        <f t="shared" si="19"/>
        <v>270637543</v>
      </c>
    </row>
    <row r="100" spans="2:45" ht="24.9" customHeight="1" x14ac:dyDescent="0.3">
      <c r="B100" s="51"/>
      <c r="C100" s="52"/>
      <c r="D100" s="55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364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</row>
    <row r="101" spans="2:45" ht="24.9" customHeight="1" x14ac:dyDescent="0.3">
      <c r="B101" s="51"/>
      <c r="C101" s="52"/>
      <c r="D101" s="53" t="s">
        <v>198</v>
      </c>
      <c r="E101" s="54">
        <f>E81+E86+E96</f>
        <v>0</v>
      </c>
      <c r="F101" s="54">
        <f t="shared" ref="F101:AS101" si="20">F81+F86+F96</f>
        <v>0</v>
      </c>
      <c r="G101" s="54">
        <f t="shared" si="20"/>
        <v>0</v>
      </c>
      <c r="H101" s="54">
        <f t="shared" si="20"/>
        <v>0</v>
      </c>
      <c r="I101" s="54">
        <f t="shared" si="20"/>
        <v>0</v>
      </c>
      <c r="J101" s="54">
        <f t="shared" si="20"/>
        <v>0</v>
      </c>
      <c r="K101" s="54">
        <f t="shared" si="20"/>
        <v>0</v>
      </c>
      <c r="L101" s="54">
        <f t="shared" si="20"/>
        <v>10795000</v>
      </c>
      <c r="M101" s="54">
        <f t="shared" si="20"/>
        <v>0</v>
      </c>
      <c r="N101" s="54">
        <f t="shared" si="20"/>
        <v>0</v>
      </c>
      <c r="O101" s="54">
        <f t="shared" si="20"/>
        <v>0</v>
      </c>
      <c r="P101" s="363">
        <f t="shared" si="20"/>
        <v>0</v>
      </c>
      <c r="Q101" s="54">
        <f t="shared" si="20"/>
        <v>0</v>
      </c>
      <c r="R101" s="54">
        <f t="shared" si="20"/>
        <v>0</v>
      </c>
      <c r="S101" s="54">
        <f t="shared" si="20"/>
        <v>966000</v>
      </c>
      <c r="T101" s="54">
        <f t="shared" si="20"/>
        <v>0</v>
      </c>
      <c r="U101" s="54">
        <f t="shared" si="20"/>
        <v>0</v>
      </c>
      <c r="V101" s="54">
        <f t="shared" si="20"/>
        <v>0</v>
      </c>
      <c r="W101" s="54">
        <f t="shared" si="20"/>
        <v>0</v>
      </c>
      <c r="X101" s="54">
        <f t="shared" si="20"/>
        <v>0</v>
      </c>
      <c r="Y101" s="54">
        <f t="shared" si="20"/>
        <v>0</v>
      </c>
      <c r="Z101" s="54">
        <f t="shared" si="20"/>
        <v>0</v>
      </c>
      <c r="AA101" s="54">
        <f t="shared" si="20"/>
        <v>0</v>
      </c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>
        <f t="shared" si="20"/>
        <v>11761000</v>
      </c>
    </row>
    <row r="102" spans="2:45" ht="24.9" customHeight="1" x14ac:dyDescent="0.3">
      <c r="B102" s="48"/>
      <c r="C102" s="18"/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256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</row>
    <row r="103" spans="2:45" ht="24.9" customHeight="1" x14ac:dyDescent="0.3">
      <c r="B103" s="7" t="s">
        <v>199</v>
      </c>
      <c r="C103" s="8"/>
      <c r="D103" s="9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255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  <row r="104" spans="2:45" ht="24.9" customHeight="1" x14ac:dyDescent="0.3">
      <c r="B104" s="36" t="s">
        <v>200</v>
      </c>
      <c r="C104" s="13" t="s">
        <v>3</v>
      </c>
      <c r="D104" s="31" t="s">
        <v>201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255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4">
        <f t="shared" si="13"/>
        <v>0</v>
      </c>
    </row>
    <row r="105" spans="2:45" ht="24.9" customHeight="1" x14ac:dyDescent="0.3">
      <c r="B105" s="36" t="s">
        <v>202</v>
      </c>
      <c r="C105" s="13" t="s">
        <v>6</v>
      </c>
      <c r="D105" s="31" t="s">
        <v>203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25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4">
        <f t="shared" si="13"/>
        <v>0</v>
      </c>
    </row>
    <row r="106" spans="2:45" ht="24.9" customHeight="1" x14ac:dyDescent="0.3">
      <c r="B106" s="36" t="s">
        <v>204</v>
      </c>
      <c r="C106" s="13" t="s">
        <v>9</v>
      </c>
      <c r="D106" s="31" t="s">
        <v>205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255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4">
        <f t="shared" si="13"/>
        <v>0</v>
      </c>
    </row>
    <row r="107" spans="2:45" ht="24.9" customHeight="1" x14ac:dyDescent="0.3">
      <c r="B107" s="57" t="s">
        <v>206</v>
      </c>
      <c r="C107" s="38" t="s">
        <v>12</v>
      </c>
      <c r="D107" s="39" t="s">
        <v>207</v>
      </c>
      <c r="E107" s="40">
        <f>SUM(E104:E106)</f>
        <v>0</v>
      </c>
      <c r="F107" s="40">
        <f t="shared" ref="F107:AA107" si="21">SUM(F104:F106)</f>
        <v>0</v>
      </c>
      <c r="G107" s="40">
        <f t="shared" si="21"/>
        <v>0</v>
      </c>
      <c r="H107" s="40">
        <f t="shared" si="21"/>
        <v>0</v>
      </c>
      <c r="I107" s="40">
        <f t="shared" si="21"/>
        <v>0</v>
      </c>
      <c r="J107" s="40">
        <f t="shared" si="21"/>
        <v>0</v>
      </c>
      <c r="K107" s="40">
        <f t="shared" si="21"/>
        <v>0</v>
      </c>
      <c r="L107" s="40">
        <f t="shared" si="21"/>
        <v>0</v>
      </c>
      <c r="M107" s="40">
        <f t="shared" si="21"/>
        <v>0</v>
      </c>
      <c r="N107" s="40">
        <f t="shared" si="21"/>
        <v>0</v>
      </c>
      <c r="O107" s="40">
        <f t="shared" si="21"/>
        <v>0</v>
      </c>
      <c r="P107" s="361">
        <f t="shared" si="21"/>
        <v>0</v>
      </c>
      <c r="Q107" s="40">
        <f t="shared" si="21"/>
        <v>0</v>
      </c>
      <c r="R107" s="40">
        <f t="shared" si="21"/>
        <v>0</v>
      </c>
      <c r="S107" s="40">
        <f t="shared" si="21"/>
        <v>0</v>
      </c>
      <c r="T107" s="40">
        <f t="shared" si="21"/>
        <v>0</v>
      </c>
      <c r="U107" s="40">
        <f t="shared" si="21"/>
        <v>0</v>
      </c>
      <c r="V107" s="40">
        <f t="shared" si="21"/>
        <v>0</v>
      </c>
      <c r="W107" s="40">
        <f t="shared" si="21"/>
        <v>0</v>
      </c>
      <c r="X107" s="40">
        <f t="shared" si="21"/>
        <v>0</v>
      </c>
      <c r="Y107" s="40">
        <f t="shared" si="21"/>
        <v>0</v>
      </c>
      <c r="Z107" s="40">
        <f t="shared" si="21"/>
        <v>0</v>
      </c>
      <c r="AA107" s="40">
        <f t="shared" si="21"/>
        <v>0</v>
      </c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>
        <f t="shared" si="13"/>
        <v>0</v>
      </c>
    </row>
    <row r="108" spans="2:45" ht="24.9" customHeight="1" x14ac:dyDescent="0.3">
      <c r="B108" s="36" t="s">
        <v>208</v>
      </c>
      <c r="C108" s="13" t="s">
        <v>15</v>
      </c>
      <c r="D108" s="31" t="s">
        <v>209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255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4">
        <f t="shared" si="13"/>
        <v>0</v>
      </c>
    </row>
    <row r="109" spans="2:45" ht="24.9" customHeight="1" x14ac:dyDescent="0.3">
      <c r="B109" s="36" t="s">
        <v>210</v>
      </c>
      <c r="C109" s="13" t="s">
        <v>18</v>
      </c>
      <c r="D109" s="31" t="s">
        <v>211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255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4">
        <f t="shared" si="13"/>
        <v>0</v>
      </c>
    </row>
    <row r="110" spans="2:45" ht="24.9" customHeight="1" x14ac:dyDescent="0.3">
      <c r="B110" s="36" t="s">
        <v>212</v>
      </c>
      <c r="C110" s="13" t="s">
        <v>21</v>
      </c>
      <c r="D110" s="31" t="s">
        <v>213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255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4">
        <f t="shared" si="13"/>
        <v>0</v>
      </c>
    </row>
    <row r="111" spans="2:45" ht="24.9" customHeight="1" x14ac:dyDescent="0.3">
      <c r="B111" s="36" t="s">
        <v>214</v>
      </c>
      <c r="C111" s="13" t="s">
        <v>24</v>
      </c>
      <c r="D111" s="31" t="s">
        <v>215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255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4">
        <f t="shared" si="13"/>
        <v>0</v>
      </c>
    </row>
    <row r="112" spans="2:45" ht="24.9" customHeight="1" x14ac:dyDescent="0.3">
      <c r="B112" s="36" t="s">
        <v>216</v>
      </c>
      <c r="C112" s="13" t="s">
        <v>27</v>
      </c>
      <c r="D112" s="31" t="s">
        <v>217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255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4">
        <f t="shared" si="13"/>
        <v>0</v>
      </c>
    </row>
    <row r="113" spans="2:45" ht="24.9" customHeight="1" x14ac:dyDescent="0.3">
      <c r="B113" s="36" t="s">
        <v>218</v>
      </c>
      <c r="C113" s="13" t="s">
        <v>219</v>
      </c>
      <c r="D113" s="31" t="s">
        <v>220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255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4">
        <f t="shared" si="13"/>
        <v>0</v>
      </c>
    </row>
    <row r="114" spans="2:45" ht="24.9" customHeight="1" x14ac:dyDescent="0.3">
      <c r="B114" s="58" t="s">
        <v>221</v>
      </c>
      <c r="C114" s="38" t="s">
        <v>222</v>
      </c>
      <c r="D114" s="39" t="s">
        <v>223</v>
      </c>
      <c r="E114" s="40">
        <f>SUM(E108:E113)</f>
        <v>0</v>
      </c>
      <c r="F114" s="40">
        <f t="shared" ref="F114:AA114" si="22">SUM(F108:F113)</f>
        <v>0</v>
      </c>
      <c r="G114" s="40">
        <f t="shared" si="22"/>
        <v>0</v>
      </c>
      <c r="H114" s="40">
        <f t="shared" si="22"/>
        <v>0</v>
      </c>
      <c r="I114" s="40">
        <f t="shared" si="22"/>
        <v>0</v>
      </c>
      <c r="J114" s="40">
        <f t="shared" si="22"/>
        <v>0</v>
      </c>
      <c r="K114" s="40">
        <f t="shared" si="22"/>
        <v>0</v>
      </c>
      <c r="L114" s="40">
        <f t="shared" si="22"/>
        <v>0</v>
      </c>
      <c r="M114" s="40">
        <f t="shared" si="22"/>
        <v>0</v>
      </c>
      <c r="N114" s="40">
        <f t="shared" si="22"/>
        <v>0</v>
      </c>
      <c r="O114" s="40">
        <f t="shared" si="22"/>
        <v>0</v>
      </c>
      <c r="P114" s="361">
        <f t="shared" si="22"/>
        <v>0</v>
      </c>
      <c r="Q114" s="40">
        <f t="shared" si="22"/>
        <v>0</v>
      </c>
      <c r="R114" s="40">
        <f t="shared" si="22"/>
        <v>0</v>
      </c>
      <c r="S114" s="40">
        <f t="shared" si="22"/>
        <v>0</v>
      </c>
      <c r="T114" s="40">
        <f t="shared" si="22"/>
        <v>0</v>
      </c>
      <c r="U114" s="40">
        <f t="shared" si="22"/>
        <v>0</v>
      </c>
      <c r="V114" s="40">
        <f t="shared" si="22"/>
        <v>0</v>
      </c>
      <c r="W114" s="40">
        <f t="shared" si="22"/>
        <v>0</v>
      </c>
      <c r="X114" s="40">
        <f t="shared" si="22"/>
        <v>0</v>
      </c>
      <c r="Y114" s="40">
        <f t="shared" si="22"/>
        <v>0</v>
      </c>
      <c r="Z114" s="40">
        <f t="shared" si="22"/>
        <v>0</v>
      </c>
      <c r="AA114" s="40">
        <f t="shared" si="22"/>
        <v>0</v>
      </c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>
        <f t="shared" si="13"/>
        <v>0</v>
      </c>
    </row>
    <row r="115" spans="2:45" ht="24.9" customHeight="1" x14ac:dyDescent="0.3">
      <c r="B115" s="16" t="s">
        <v>224</v>
      </c>
      <c r="C115" s="13" t="s">
        <v>225</v>
      </c>
      <c r="D115" s="31" t="s">
        <v>226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25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4">
        <f t="shared" si="13"/>
        <v>0</v>
      </c>
    </row>
    <row r="116" spans="2:45" ht="24.9" customHeight="1" x14ac:dyDescent="0.3">
      <c r="B116" s="16" t="s">
        <v>227</v>
      </c>
      <c r="C116" s="13" t="s">
        <v>228</v>
      </c>
      <c r="D116" s="31" t="s">
        <v>229</v>
      </c>
      <c r="E116" s="10"/>
      <c r="F116" s="10"/>
      <c r="G116" s="10"/>
      <c r="H116" s="10">
        <v>10417980</v>
      </c>
      <c r="I116" s="10"/>
      <c r="J116" s="10"/>
      <c r="K116" s="10"/>
      <c r="L116" s="10"/>
      <c r="M116" s="10"/>
      <c r="N116" s="10"/>
      <c r="O116" s="10"/>
      <c r="P116" s="255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4">
        <f t="shared" si="13"/>
        <v>10417980</v>
      </c>
    </row>
    <row r="117" spans="2:45" ht="24.9" customHeight="1" x14ac:dyDescent="0.3">
      <c r="B117" s="16" t="s">
        <v>230</v>
      </c>
      <c r="C117" s="13" t="s">
        <v>231</v>
      </c>
      <c r="D117" s="31" t="s">
        <v>232</v>
      </c>
      <c r="E117" s="10"/>
      <c r="F117" s="10"/>
      <c r="G117" s="10"/>
      <c r="H117" s="10"/>
      <c r="I117" s="10">
        <f>'Városgazd elemi'!N230+'Hivatal elemi'!N230+'Gondozás elemi'!Q230+'Művház elemi'!N230+'Könyvtár elemi'!N230</f>
        <v>292980198.59000003</v>
      </c>
      <c r="J117" s="10"/>
      <c r="K117" s="10"/>
      <c r="L117" s="10"/>
      <c r="M117" s="10"/>
      <c r="N117" s="10"/>
      <c r="O117" s="10"/>
      <c r="P117" s="255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4">
        <f t="shared" si="13"/>
        <v>292980198.59000003</v>
      </c>
    </row>
    <row r="118" spans="2:45" ht="24.9" customHeight="1" x14ac:dyDescent="0.3">
      <c r="B118" s="16" t="s">
        <v>233</v>
      </c>
      <c r="C118" s="13" t="s">
        <v>234</v>
      </c>
      <c r="D118" s="31" t="s">
        <v>235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255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4">
        <f t="shared" si="13"/>
        <v>0</v>
      </c>
    </row>
    <row r="119" spans="2:45" ht="24.9" customHeight="1" x14ac:dyDescent="0.3">
      <c r="B119" s="16" t="s">
        <v>236</v>
      </c>
      <c r="C119" s="13" t="s">
        <v>237</v>
      </c>
      <c r="D119" s="31" t="s">
        <v>238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255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4">
        <f t="shared" si="13"/>
        <v>0</v>
      </c>
    </row>
    <row r="120" spans="2:45" ht="24.9" customHeight="1" x14ac:dyDescent="0.3">
      <c r="B120" s="16" t="s">
        <v>239</v>
      </c>
      <c r="C120" s="13" t="s">
        <v>240</v>
      </c>
      <c r="D120" s="31" t="s">
        <v>241</v>
      </c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255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4">
        <f t="shared" si="13"/>
        <v>0</v>
      </c>
    </row>
    <row r="121" spans="2:45" ht="24.9" customHeight="1" x14ac:dyDescent="0.3">
      <c r="B121" s="36" t="s">
        <v>242</v>
      </c>
      <c r="C121" s="13" t="s">
        <v>243</v>
      </c>
      <c r="D121" s="31" t="s">
        <v>244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255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4">
        <f t="shared" si="13"/>
        <v>0</v>
      </c>
    </row>
    <row r="122" spans="2:45" ht="24.9" customHeight="1" x14ac:dyDescent="0.3">
      <c r="B122" s="36" t="s">
        <v>245</v>
      </c>
      <c r="C122" s="13" t="s">
        <v>246</v>
      </c>
      <c r="D122" s="31" t="s">
        <v>247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255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4">
        <f t="shared" si="13"/>
        <v>0</v>
      </c>
    </row>
    <row r="123" spans="2:45" ht="24.9" customHeight="1" x14ac:dyDescent="0.3">
      <c r="B123" s="58" t="s">
        <v>248</v>
      </c>
      <c r="C123" s="38" t="s">
        <v>249</v>
      </c>
      <c r="D123" s="39" t="s">
        <v>250</v>
      </c>
      <c r="E123" s="40">
        <f>SUM(E121:E122)</f>
        <v>0</v>
      </c>
      <c r="F123" s="40">
        <f t="shared" ref="F123:AA123" si="23">SUM(F121:F122)</f>
        <v>0</v>
      </c>
      <c r="G123" s="40">
        <f t="shared" si="23"/>
        <v>0</v>
      </c>
      <c r="H123" s="40">
        <f t="shared" si="23"/>
        <v>0</v>
      </c>
      <c r="I123" s="40">
        <f t="shared" si="23"/>
        <v>0</v>
      </c>
      <c r="J123" s="40">
        <f t="shared" si="23"/>
        <v>0</v>
      </c>
      <c r="K123" s="40">
        <f t="shared" si="23"/>
        <v>0</v>
      </c>
      <c r="L123" s="40">
        <f t="shared" si="23"/>
        <v>0</v>
      </c>
      <c r="M123" s="40">
        <f t="shared" si="23"/>
        <v>0</v>
      </c>
      <c r="N123" s="40">
        <f t="shared" si="23"/>
        <v>0</v>
      </c>
      <c r="O123" s="40">
        <f t="shared" si="23"/>
        <v>0</v>
      </c>
      <c r="P123" s="361">
        <f t="shared" si="23"/>
        <v>0</v>
      </c>
      <c r="Q123" s="40">
        <f t="shared" si="23"/>
        <v>0</v>
      </c>
      <c r="R123" s="40">
        <f t="shared" si="23"/>
        <v>0</v>
      </c>
      <c r="S123" s="40">
        <f t="shared" si="23"/>
        <v>0</v>
      </c>
      <c r="T123" s="40">
        <f t="shared" si="23"/>
        <v>0</v>
      </c>
      <c r="U123" s="40">
        <f t="shared" si="23"/>
        <v>0</v>
      </c>
      <c r="V123" s="40">
        <f t="shared" si="23"/>
        <v>0</v>
      </c>
      <c r="W123" s="40">
        <f t="shared" si="23"/>
        <v>0</v>
      </c>
      <c r="X123" s="40">
        <f t="shared" si="23"/>
        <v>0</v>
      </c>
      <c r="Y123" s="40">
        <f t="shared" si="23"/>
        <v>0</v>
      </c>
      <c r="Z123" s="40">
        <f t="shared" si="23"/>
        <v>0</v>
      </c>
      <c r="AA123" s="40">
        <f t="shared" si="23"/>
        <v>0</v>
      </c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>
        <f t="shared" si="13"/>
        <v>0</v>
      </c>
    </row>
    <row r="124" spans="2:45" ht="24.9" customHeight="1" x14ac:dyDescent="0.3">
      <c r="B124" s="19" t="s">
        <v>251</v>
      </c>
      <c r="C124" s="20" t="s">
        <v>252</v>
      </c>
      <c r="D124" s="21" t="s">
        <v>253</v>
      </c>
      <c r="E124" s="22">
        <f>E107+E114+E115+E116+E117+E118+E119+E120+E123</f>
        <v>0</v>
      </c>
      <c r="F124" s="22">
        <f t="shared" ref="F124:AA124" si="24">F107+F114+F115+F116+F117+F118+F119+F120+F123</f>
        <v>0</v>
      </c>
      <c r="G124" s="22">
        <f t="shared" si="24"/>
        <v>0</v>
      </c>
      <c r="H124" s="22">
        <f t="shared" si="24"/>
        <v>10417980</v>
      </c>
      <c r="I124" s="22">
        <f t="shared" si="24"/>
        <v>292980198.59000003</v>
      </c>
      <c r="J124" s="22">
        <f t="shared" si="24"/>
        <v>0</v>
      </c>
      <c r="K124" s="22">
        <f t="shared" si="24"/>
        <v>0</v>
      </c>
      <c r="L124" s="22">
        <f t="shared" si="24"/>
        <v>0</v>
      </c>
      <c r="M124" s="22">
        <f t="shared" si="24"/>
        <v>0</v>
      </c>
      <c r="N124" s="22">
        <f t="shared" si="24"/>
        <v>0</v>
      </c>
      <c r="O124" s="22">
        <f t="shared" si="24"/>
        <v>0</v>
      </c>
      <c r="P124" s="359">
        <f t="shared" si="24"/>
        <v>0</v>
      </c>
      <c r="Q124" s="22">
        <f t="shared" si="24"/>
        <v>0</v>
      </c>
      <c r="R124" s="22">
        <f t="shared" si="24"/>
        <v>0</v>
      </c>
      <c r="S124" s="22">
        <f t="shared" si="24"/>
        <v>0</v>
      </c>
      <c r="T124" s="22">
        <f t="shared" si="24"/>
        <v>0</v>
      </c>
      <c r="U124" s="22">
        <f t="shared" si="24"/>
        <v>0</v>
      </c>
      <c r="V124" s="22">
        <f t="shared" si="24"/>
        <v>0</v>
      </c>
      <c r="W124" s="22">
        <f t="shared" si="24"/>
        <v>0</v>
      </c>
      <c r="X124" s="22">
        <f t="shared" si="24"/>
        <v>0</v>
      </c>
      <c r="Y124" s="22">
        <f t="shared" si="24"/>
        <v>0</v>
      </c>
      <c r="Z124" s="22">
        <f t="shared" si="24"/>
        <v>0</v>
      </c>
      <c r="AA124" s="22">
        <f t="shared" si="24"/>
        <v>0</v>
      </c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>
        <f t="shared" si="13"/>
        <v>303398178.59000003</v>
      </c>
    </row>
    <row r="125" spans="2:45" ht="24.9" customHeight="1" x14ac:dyDescent="0.3">
      <c r="B125" s="16" t="s">
        <v>254</v>
      </c>
      <c r="C125" s="13" t="s">
        <v>255</v>
      </c>
      <c r="D125" s="31" t="s">
        <v>256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25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4">
        <f t="shared" si="13"/>
        <v>0</v>
      </c>
    </row>
    <row r="126" spans="2:45" ht="24.9" customHeight="1" x14ac:dyDescent="0.3">
      <c r="B126" s="16" t="s">
        <v>257</v>
      </c>
      <c r="C126" s="13" t="s">
        <v>258</v>
      </c>
      <c r="D126" s="31" t="s">
        <v>259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255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4">
        <f t="shared" si="13"/>
        <v>0</v>
      </c>
    </row>
    <row r="127" spans="2:45" ht="24.9" customHeight="1" x14ac:dyDescent="0.3">
      <c r="B127" s="16" t="s">
        <v>260</v>
      </c>
      <c r="C127" s="13" t="s">
        <v>261</v>
      </c>
      <c r="D127" s="31" t="s">
        <v>262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255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4">
        <f t="shared" si="13"/>
        <v>0</v>
      </c>
    </row>
    <row r="128" spans="2:45" ht="24.9" customHeight="1" x14ac:dyDescent="0.3">
      <c r="B128" s="16" t="s">
        <v>263</v>
      </c>
      <c r="C128" s="13" t="s">
        <v>264</v>
      </c>
      <c r="D128" s="31" t="s">
        <v>265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255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4">
        <f t="shared" si="13"/>
        <v>0</v>
      </c>
    </row>
    <row r="129" spans="2:45" ht="24.9" customHeight="1" x14ac:dyDescent="0.3">
      <c r="B129" s="16" t="s">
        <v>266</v>
      </c>
      <c r="C129" s="13" t="s">
        <v>267</v>
      </c>
      <c r="D129" s="31" t="s">
        <v>268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255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4">
        <f t="shared" si="13"/>
        <v>0</v>
      </c>
    </row>
    <row r="130" spans="2:45" ht="24.9" customHeight="1" x14ac:dyDescent="0.3">
      <c r="B130" s="19" t="s">
        <v>269</v>
      </c>
      <c r="C130" s="20" t="s">
        <v>270</v>
      </c>
      <c r="D130" s="21" t="s">
        <v>271</v>
      </c>
      <c r="E130" s="22">
        <f>SUM(E125:E129)</f>
        <v>0</v>
      </c>
      <c r="F130" s="22">
        <f t="shared" ref="F130:AA130" si="25">SUM(F125:F129)</f>
        <v>0</v>
      </c>
      <c r="G130" s="22">
        <f t="shared" si="25"/>
        <v>0</v>
      </c>
      <c r="H130" s="22">
        <f t="shared" si="25"/>
        <v>0</v>
      </c>
      <c r="I130" s="22">
        <f t="shared" si="25"/>
        <v>0</v>
      </c>
      <c r="J130" s="22">
        <f t="shared" si="25"/>
        <v>0</v>
      </c>
      <c r="K130" s="22">
        <f t="shared" si="25"/>
        <v>0</v>
      </c>
      <c r="L130" s="22">
        <f t="shared" si="25"/>
        <v>0</v>
      </c>
      <c r="M130" s="22">
        <f t="shared" si="25"/>
        <v>0</v>
      </c>
      <c r="N130" s="22">
        <f t="shared" si="25"/>
        <v>0</v>
      </c>
      <c r="O130" s="22">
        <f t="shared" si="25"/>
        <v>0</v>
      </c>
      <c r="P130" s="359">
        <f t="shared" si="25"/>
        <v>0</v>
      </c>
      <c r="Q130" s="22">
        <f t="shared" si="25"/>
        <v>0</v>
      </c>
      <c r="R130" s="22">
        <f t="shared" si="25"/>
        <v>0</v>
      </c>
      <c r="S130" s="22">
        <f t="shared" si="25"/>
        <v>0</v>
      </c>
      <c r="T130" s="22">
        <f t="shared" si="25"/>
        <v>0</v>
      </c>
      <c r="U130" s="22">
        <f t="shared" si="25"/>
        <v>0</v>
      </c>
      <c r="V130" s="22">
        <f t="shared" si="25"/>
        <v>0</v>
      </c>
      <c r="W130" s="22">
        <f t="shared" si="25"/>
        <v>0</v>
      </c>
      <c r="X130" s="22">
        <f t="shared" si="25"/>
        <v>0</v>
      </c>
      <c r="Y130" s="22">
        <f t="shared" si="25"/>
        <v>0</v>
      </c>
      <c r="Z130" s="22">
        <f t="shared" si="25"/>
        <v>0</v>
      </c>
      <c r="AA130" s="22">
        <f t="shared" si="25"/>
        <v>0</v>
      </c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>
        <f t="shared" si="13"/>
        <v>0</v>
      </c>
    </row>
    <row r="131" spans="2:45" ht="24.9" customHeight="1" x14ac:dyDescent="0.3">
      <c r="B131" s="16" t="s">
        <v>272</v>
      </c>
      <c r="C131" s="13" t="s">
        <v>273</v>
      </c>
      <c r="D131" s="31" t="s">
        <v>274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255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4">
        <f t="shared" si="13"/>
        <v>0</v>
      </c>
    </row>
    <row r="132" spans="2:45" ht="24.9" customHeight="1" x14ac:dyDescent="0.3">
      <c r="B132" s="16" t="s">
        <v>275</v>
      </c>
      <c r="C132" s="13" t="s">
        <v>276</v>
      </c>
      <c r="D132" s="31" t="s">
        <v>277</v>
      </c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255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4">
        <f t="shared" si="13"/>
        <v>0</v>
      </c>
    </row>
    <row r="133" spans="2:45" ht="24.9" customHeight="1" x14ac:dyDescent="0.3">
      <c r="B133" s="44" t="s">
        <v>278</v>
      </c>
      <c r="C133" s="59" t="s">
        <v>279</v>
      </c>
      <c r="D133" s="60" t="s">
        <v>280</v>
      </c>
      <c r="E133" s="47">
        <f>E124+E130+E131+E132</f>
        <v>0</v>
      </c>
      <c r="F133" s="47">
        <f t="shared" ref="F133:AA133" si="26">F124+F130+F131+F132</f>
        <v>0</v>
      </c>
      <c r="G133" s="47">
        <f t="shared" si="26"/>
        <v>0</v>
      </c>
      <c r="H133" s="47">
        <f t="shared" si="26"/>
        <v>10417980</v>
      </c>
      <c r="I133" s="47">
        <f t="shared" si="26"/>
        <v>292980198.59000003</v>
      </c>
      <c r="J133" s="47">
        <f t="shared" si="26"/>
        <v>0</v>
      </c>
      <c r="K133" s="47">
        <f t="shared" si="26"/>
        <v>0</v>
      </c>
      <c r="L133" s="47">
        <f t="shared" si="26"/>
        <v>0</v>
      </c>
      <c r="M133" s="47">
        <f t="shared" si="26"/>
        <v>0</v>
      </c>
      <c r="N133" s="47">
        <f t="shared" si="26"/>
        <v>0</v>
      </c>
      <c r="O133" s="47">
        <f t="shared" si="26"/>
        <v>0</v>
      </c>
      <c r="P133" s="362">
        <f t="shared" si="26"/>
        <v>0</v>
      </c>
      <c r="Q133" s="47">
        <f t="shared" si="26"/>
        <v>0</v>
      </c>
      <c r="R133" s="47">
        <f t="shared" si="26"/>
        <v>0</v>
      </c>
      <c r="S133" s="47">
        <f t="shared" si="26"/>
        <v>0</v>
      </c>
      <c r="T133" s="47">
        <f t="shared" si="26"/>
        <v>0</v>
      </c>
      <c r="U133" s="47">
        <f t="shared" si="26"/>
        <v>0</v>
      </c>
      <c r="V133" s="47">
        <f t="shared" si="26"/>
        <v>0</v>
      </c>
      <c r="W133" s="47">
        <f t="shared" si="26"/>
        <v>0</v>
      </c>
      <c r="X133" s="47">
        <f t="shared" si="26"/>
        <v>0</v>
      </c>
      <c r="Y133" s="47">
        <f t="shared" si="26"/>
        <v>0</v>
      </c>
      <c r="Z133" s="47">
        <f t="shared" si="26"/>
        <v>0</v>
      </c>
      <c r="AA133" s="47">
        <f t="shared" si="26"/>
        <v>0</v>
      </c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>
        <f t="shared" si="13"/>
        <v>303398178.59000003</v>
      </c>
    </row>
    <row r="134" spans="2:45" ht="24.9" customHeight="1" x14ac:dyDescent="0.3">
      <c r="B134" s="48"/>
      <c r="C134" s="13"/>
      <c r="D134" s="62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256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</row>
    <row r="135" spans="2:45" ht="24.9" customHeight="1" x14ac:dyDescent="0.3">
      <c r="B135" s="63" t="s">
        <v>281</v>
      </c>
      <c r="D135" s="64" t="s">
        <v>282</v>
      </c>
      <c r="E135" s="65">
        <f>E21+E22+E47+E56+E73+E81+E86+E96+E133</f>
        <v>56372841</v>
      </c>
      <c r="F135" s="65">
        <f t="shared" ref="F135:AS135" si="27">F21+F22+F47+F56+F73+F81+F86+F96+F133</f>
        <v>0</v>
      </c>
      <c r="G135" s="65">
        <f t="shared" si="27"/>
        <v>14060000</v>
      </c>
      <c r="H135" s="65">
        <f t="shared" si="27"/>
        <v>10417980</v>
      </c>
      <c r="I135" s="65">
        <f t="shared" si="27"/>
        <v>292980198.59000003</v>
      </c>
      <c r="J135" s="65">
        <f t="shared" si="27"/>
        <v>18602650</v>
      </c>
      <c r="K135" s="65">
        <f t="shared" si="27"/>
        <v>10951603</v>
      </c>
      <c r="L135" s="65">
        <f t="shared" si="27"/>
        <v>60709688</v>
      </c>
      <c r="M135" s="65">
        <f t="shared" si="27"/>
        <v>0</v>
      </c>
      <c r="N135" s="65">
        <f t="shared" si="27"/>
        <v>11430000</v>
      </c>
      <c r="O135" s="65">
        <f t="shared" si="27"/>
        <v>15781408</v>
      </c>
      <c r="P135" s="365">
        <f>P21+Q22+P47+P56+P73+P81+P86+P96+P133</f>
        <v>50400967</v>
      </c>
      <c r="Q135" s="65">
        <f>Q21+R22+Q47+Q56+Q73+Q81+Q86+Q96+Q133</f>
        <v>15788043</v>
      </c>
      <c r="R135" s="65">
        <f t="shared" si="27"/>
        <v>1556451</v>
      </c>
      <c r="S135" s="65">
        <f t="shared" si="27"/>
        <v>2236000</v>
      </c>
      <c r="T135" s="65">
        <f t="shared" si="27"/>
        <v>1905000</v>
      </c>
      <c r="U135" s="65">
        <f t="shared" si="27"/>
        <v>0</v>
      </c>
      <c r="V135" s="65">
        <f t="shared" si="27"/>
        <v>19500000</v>
      </c>
      <c r="W135" s="65">
        <f t="shared" si="27"/>
        <v>0</v>
      </c>
      <c r="X135" s="65">
        <f t="shared" si="27"/>
        <v>0</v>
      </c>
      <c r="Y135" s="65">
        <f t="shared" si="27"/>
        <v>0</v>
      </c>
      <c r="Z135" s="65">
        <f t="shared" si="27"/>
        <v>0</v>
      </c>
      <c r="AA135" s="65">
        <f t="shared" si="27"/>
        <v>0</v>
      </c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>
        <f t="shared" si="27"/>
        <v>585796721.59000003</v>
      </c>
    </row>
    <row r="136" spans="2:45" ht="24.9" customHeight="1" x14ac:dyDescent="0.3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255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</row>
    <row r="137" spans="2:45" ht="24.9" customHeight="1" x14ac:dyDescent="0.3">
      <c r="D137" s="66" t="s">
        <v>283</v>
      </c>
      <c r="E137" s="67">
        <f>E135-E117</f>
        <v>56372841</v>
      </c>
      <c r="F137" s="67">
        <f t="shared" ref="F137:AS137" si="28">F135-F117</f>
        <v>0</v>
      </c>
      <c r="G137" s="67">
        <f t="shared" si="28"/>
        <v>14060000</v>
      </c>
      <c r="H137" s="67">
        <f t="shared" si="28"/>
        <v>10417980</v>
      </c>
      <c r="I137" s="67">
        <f t="shared" si="28"/>
        <v>0</v>
      </c>
      <c r="J137" s="67">
        <f t="shared" si="28"/>
        <v>18602650</v>
      </c>
      <c r="K137" s="67">
        <f t="shared" si="28"/>
        <v>10951603</v>
      </c>
      <c r="L137" s="67">
        <f t="shared" si="28"/>
        <v>60709688</v>
      </c>
      <c r="M137" s="67">
        <f t="shared" si="28"/>
        <v>0</v>
      </c>
      <c r="N137" s="67">
        <f t="shared" si="28"/>
        <v>11430000</v>
      </c>
      <c r="O137" s="67">
        <f t="shared" si="28"/>
        <v>15781408</v>
      </c>
      <c r="P137" s="366">
        <f t="shared" si="28"/>
        <v>50400967</v>
      </c>
      <c r="Q137" s="67">
        <f t="shared" si="28"/>
        <v>15788043</v>
      </c>
      <c r="R137" s="67">
        <f t="shared" si="28"/>
        <v>1556451</v>
      </c>
      <c r="S137" s="67">
        <f t="shared" si="28"/>
        <v>2236000</v>
      </c>
      <c r="T137" s="67">
        <f t="shared" si="28"/>
        <v>1905000</v>
      </c>
      <c r="U137" s="67">
        <f t="shared" si="28"/>
        <v>0</v>
      </c>
      <c r="V137" s="67">
        <f t="shared" si="28"/>
        <v>19500000</v>
      </c>
      <c r="W137" s="67">
        <f t="shared" si="28"/>
        <v>0</v>
      </c>
      <c r="X137" s="67">
        <f t="shared" si="28"/>
        <v>0</v>
      </c>
      <c r="Y137" s="67">
        <f t="shared" si="28"/>
        <v>0</v>
      </c>
      <c r="Z137" s="67">
        <f t="shared" si="28"/>
        <v>0</v>
      </c>
      <c r="AA137" s="67">
        <f t="shared" si="28"/>
        <v>0</v>
      </c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>
        <f t="shared" si="28"/>
        <v>292816523</v>
      </c>
    </row>
    <row r="138" spans="2:45" ht="24.9" customHeight="1" x14ac:dyDescent="0.3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255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</row>
    <row r="139" spans="2:45" ht="24.9" customHeight="1" x14ac:dyDescent="0.3">
      <c r="B139" s="7" t="s">
        <v>284</v>
      </c>
      <c r="C139" s="8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255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</row>
    <row r="140" spans="2:45" ht="24.9" customHeight="1" x14ac:dyDescent="0.3">
      <c r="B140" s="68" t="s">
        <v>285</v>
      </c>
      <c r="C140" s="13" t="s">
        <v>3</v>
      </c>
      <c r="D140" s="31" t="s">
        <v>286</v>
      </c>
      <c r="E140" s="10"/>
      <c r="F140" s="10"/>
      <c r="G140" s="10"/>
      <c r="H140" s="10">
        <v>140969010</v>
      </c>
      <c r="I140" s="10"/>
      <c r="J140" s="10"/>
      <c r="K140" s="10"/>
      <c r="L140" s="10"/>
      <c r="M140" s="10"/>
      <c r="N140" s="10"/>
      <c r="O140" s="10"/>
      <c r="P140" s="255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4">
        <f t="shared" ref="AS140:AS203" si="29">SUM(E140:AR140)</f>
        <v>140969010</v>
      </c>
    </row>
    <row r="141" spans="2:45" ht="24.9" customHeight="1" x14ac:dyDescent="0.3">
      <c r="B141" s="68" t="s">
        <v>287</v>
      </c>
      <c r="C141" s="13" t="s">
        <v>6</v>
      </c>
      <c r="D141" s="31" t="s">
        <v>288</v>
      </c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255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4">
        <f t="shared" si="29"/>
        <v>0</v>
      </c>
    </row>
    <row r="142" spans="2:45" ht="24.9" customHeight="1" x14ac:dyDescent="0.3">
      <c r="B142" s="36" t="s">
        <v>289</v>
      </c>
      <c r="C142" s="13" t="s">
        <v>9</v>
      </c>
      <c r="D142" s="31" t="s">
        <v>290</v>
      </c>
      <c r="E142" s="10"/>
      <c r="F142" s="10"/>
      <c r="G142" s="10"/>
      <c r="H142" s="10">
        <v>112796029</v>
      </c>
      <c r="I142" s="10"/>
      <c r="J142" s="10"/>
      <c r="K142" s="10"/>
      <c r="L142" s="10"/>
      <c r="M142" s="10"/>
      <c r="N142" s="10"/>
      <c r="O142" s="10"/>
      <c r="P142" s="255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4">
        <f t="shared" si="29"/>
        <v>112796029</v>
      </c>
    </row>
    <row r="143" spans="2:45" ht="24.9" customHeight="1" x14ac:dyDescent="0.3">
      <c r="B143" s="36" t="s">
        <v>291</v>
      </c>
      <c r="C143" s="13" t="s">
        <v>12</v>
      </c>
      <c r="D143" s="31" t="s">
        <v>292</v>
      </c>
      <c r="E143" s="10"/>
      <c r="F143" s="10"/>
      <c r="G143" s="10"/>
      <c r="H143" s="10">
        <v>8485969</v>
      </c>
      <c r="I143" s="10"/>
      <c r="J143" s="10"/>
      <c r="K143" s="10"/>
      <c r="L143" s="10"/>
      <c r="M143" s="10"/>
      <c r="N143" s="10"/>
      <c r="O143" s="10"/>
      <c r="P143" s="255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4">
        <f t="shared" si="29"/>
        <v>8485969</v>
      </c>
    </row>
    <row r="144" spans="2:45" ht="24.9" customHeight="1" x14ac:dyDescent="0.3">
      <c r="B144" s="69" t="s">
        <v>293</v>
      </c>
      <c r="C144" s="38" t="s">
        <v>15</v>
      </c>
      <c r="D144" s="39" t="s">
        <v>294</v>
      </c>
      <c r="E144" s="40">
        <f>SUM(E142:E143)</f>
        <v>0</v>
      </c>
      <c r="F144" s="40">
        <f t="shared" ref="F144:AA144" si="30">SUM(F142:F143)</f>
        <v>0</v>
      </c>
      <c r="G144" s="40">
        <f t="shared" si="30"/>
        <v>0</v>
      </c>
      <c r="H144" s="40">
        <f t="shared" si="30"/>
        <v>121281998</v>
      </c>
      <c r="I144" s="40">
        <f t="shared" si="30"/>
        <v>0</v>
      </c>
      <c r="J144" s="40">
        <f t="shared" si="30"/>
        <v>0</v>
      </c>
      <c r="K144" s="40">
        <f t="shared" si="30"/>
        <v>0</v>
      </c>
      <c r="L144" s="40">
        <f t="shared" si="30"/>
        <v>0</v>
      </c>
      <c r="M144" s="40">
        <f t="shared" si="30"/>
        <v>0</v>
      </c>
      <c r="N144" s="40">
        <f t="shared" si="30"/>
        <v>0</v>
      </c>
      <c r="O144" s="40">
        <f t="shared" si="30"/>
        <v>0</v>
      </c>
      <c r="P144" s="361">
        <f t="shared" si="30"/>
        <v>0</v>
      </c>
      <c r="Q144" s="40">
        <f t="shared" si="30"/>
        <v>0</v>
      </c>
      <c r="R144" s="40">
        <f t="shared" si="30"/>
        <v>0</v>
      </c>
      <c r="S144" s="40">
        <f t="shared" si="30"/>
        <v>0</v>
      </c>
      <c r="T144" s="40">
        <f t="shared" si="30"/>
        <v>0</v>
      </c>
      <c r="U144" s="40">
        <f t="shared" si="30"/>
        <v>0</v>
      </c>
      <c r="V144" s="40">
        <f t="shared" si="30"/>
        <v>0</v>
      </c>
      <c r="W144" s="40">
        <f t="shared" si="30"/>
        <v>0</v>
      </c>
      <c r="X144" s="40">
        <f t="shared" si="30"/>
        <v>0</v>
      </c>
      <c r="Y144" s="40">
        <f t="shared" si="30"/>
        <v>0</v>
      </c>
      <c r="Z144" s="40">
        <f t="shared" si="30"/>
        <v>0</v>
      </c>
      <c r="AA144" s="40">
        <f t="shared" si="30"/>
        <v>0</v>
      </c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>
        <f t="shared" si="29"/>
        <v>121281998</v>
      </c>
    </row>
    <row r="145" spans="2:45" ht="24.9" customHeight="1" x14ac:dyDescent="0.3">
      <c r="B145" s="68" t="s">
        <v>295</v>
      </c>
      <c r="C145" s="13" t="s">
        <v>18</v>
      </c>
      <c r="D145" s="31" t="s">
        <v>296</v>
      </c>
      <c r="E145" s="10"/>
      <c r="F145" s="10"/>
      <c r="G145" s="10"/>
      <c r="H145" s="10">
        <v>9690727</v>
      </c>
      <c r="I145" s="10"/>
      <c r="J145" s="10"/>
      <c r="K145" s="10"/>
      <c r="L145" s="10"/>
      <c r="M145" s="10"/>
      <c r="N145" s="10"/>
      <c r="O145" s="10"/>
      <c r="P145" s="25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4">
        <f t="shared" si="29"/>
        <v>9690727</v>
      </c>
    </row>
    <row r="146" spans="2:45" ht="24.9" customHeight="1" x14ac:dyDescent="0.3">
      <c r="B146" s="68" t="s">
        <v>297</v>
      </c>
      <c r="C146" s="13" t="s">
        <v>21</v>
      </c>
      <c r="D146" s="31" t="s">
        <v>298</v>
      </c>
      <c r="E146" s="10"/>
      <c r="F146" s="10"/>
      <c r="G146" s="10"/>
      <c r="H146" s="10">
        <v>3610011</v>
      </c>
      <c r="I146" s="10"/>
      <c r="J146" s="10"/>
      <c r="K146" s="10"/>
      <c r="L146" s="10"/>
      <c r="M146" s="10"/>
      <c r="N146" s="10"/>
      <c r="O146" s="10"/>
      <c r="P146" s="255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4">
        <f t="shared" si="29"/>
        <v>3610011</v>
      </c>
    </row>
    <row r="147" spans="2:45" ht="24.9" customHeight="1" x14ac:dyDescent="0.3">
      <c r="B147" s="68" t="s">
        <v>299</v>
      </c>
      <c r="C147" s="13" t="s">
        <v>24</v>
      </c>
      <c r="D147" s="31" t="s">
        <v>300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255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4">
        <f t="shared" si="29"/>
        <v>0</v>
      </c>
    </row>
    <row r="148" spans="2:45" ht="24.9" customHeight="1" x14ac:dyDescent="0.3">
      <c r="B148" s="70" t="s">
        <v>301</v>
      </c>
      <c r="C148" s="20" t="s">
        <v>27</v>
      </c>
      <c r="D148" s="21" t="s">
        <v>302</v>
      </c>
      <c r="E148" s="22">
        <f>E140+E141+E144+E145+E146+E147</f>
        <v>0</v>
      </c>
      <c r="F148" s="22">
        <f t="shared" ref="F148:AA148" si="31">F140+F141+F144+F145+F146+F147</f>
        <v>0</v>
      </c>
      <c r="G148" s="22">
        <f t="shared" si="31"/>
        <v>0</v>
      </c>
      <c r="H148" s="22">
        <f t="shared" si="31"/>
        <v>275551746</v>
      </c>
      <c r="I148" s="22">
        <f t="shared" si="31"/>
        <v>0</v>
      </c>
      <c r="J148" s="22">
        <f t="shared" si="31"/>
        <v>0</v>
      </c>
      <c r="K148" s="22">
        <f t="shared" si="31"/>
        <v>0</v>
      </c>
      <c r="L148" s="22">
        <f t="shared" si="31"/>
        <v>0</v>
      </c>
      <c r="M148" s="22">
        <f t="shared" si="31"/>
        <v>0</v>
      </c>
      <c r="N148" s="22">
        <f t="shared" si="31"/>
        <v>0</v>
      </c>
      <c r="O148" s="22">
        <f t="shared" si="31"/>
        <v>0</v>
      </c>
      <c r="P148" s="359">
        <f t="shared" si="31"/>
        <v>0</v>
      </c>
      <c r="Q148" s="22">
        <f t="shared" si="31"/>
        <v>0</v>
      </c>
      <c r="R148" s="22">
        <f t="shared" si="31"/>
        <v>0</v>
      </c>
      <c r="S148" s="22">
        <f t="shared" si="31"/>
        <v>0</v>
      </c>
      <c r="T148" s="22">
        <f t="shared" si="31"/>
        <v>0</v>
      </c>
      <c r="U148" s="22">
        <f t="shared" si="31"/>
        <v>0</v>
      </c>
      <c r="V148" s="22">
        <f t="shared" si="31"/>
        <v>0</v>
      </c>
      <c r="W148" s="22">
        <f t="shared" si="31"/>
        <v>0</v>
      </c>
      <c r="X148" s="22">
        <f t="shared" si="31"/>
        <v>0</v>
      </c>
      <c r="Y148" s="22">
        <f t="shared" si="31"/>
        <v>0</v>
      </c>
      <c r="Z148" s="22">
        <f t="shared" si="31"/>
        <v>0</v>
      </c>
      <c r="AA148" s="22">
        <f t="shared" si="31"/>
        <v>0</v>
      </c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>
        <f t="shared" si="29"/>
        <v>275551746</v>
      </c>
    </row>
    <row r="149" spans="2:45" ht="24.9" customHeight="1" x14ac:dyDescent="0.3">
      <c r="B149" s="68" t="s">
        <v>303</v>
      </c>
      <c r="C149" s="13" t="s">
        <v>219</v>
      </c>
      <c r="D149" s="31" t="s">
        <v>304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255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4">
        <f t="shared" si="29"/>
        <v>0</v>
      </c>
    </row>
    <row r="150" spans="2:45" ht="24.9" customHeight="1" x14ac:dyDescent="0.3">
      <c r="B150" s="68" t="s">
        <v>305</v>
      </c>
      <c r="C150" s="13" t="s">
        <v>222</v>
      </c>
      <c r="D150" s="31" t="s">
        <v>306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255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4">
        <f t="shared" si="29"/>
        <v>0</v>
      </c>
    </row>
    <row r="151" spans="2:45" ht="24.9" customHeight="1" x14ac:dyDescent="0.3">
      <c r="B151" s="68" t="s">
        <v>307</v>
      </c>
      <c r="C151" s="13" t="s">
        <v>225</v>
      </c>
      <c r="D151" s="31" t="s">
        <v>308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255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4">
        <f t="shared" si="29"/>
        <v>0</v>
      </c>
    </row>
    <row r="152" spans="2:45" ht="24.9" customHeight="1" x14ac:dyDescent="0.3">
      <c r="B152" s="68" t="s">
        <v>309</v>
      </c>
      <c r="C152" s="13" t="s">
        <v>228</v>
      </c>
      <c r="D152" s="31" t="s">
        <v>310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255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4">
        <f t="shared" si="29"/>
        <v>0</v>
      </c>
    </row>
    <row r="153" spans="2:45" ht="24.9" customHeight="1" x14ac:dyDescent="0.3">
      <c r="B153" s="68" t="s">
        <v>311</v>
      </c>
      <c r="C153" s="13" t="s">
        <v>231</v>
      </c>
      <c r="D153" s="31" t="s">
        <v>312</v>
      </c>
      <c r="E153" s="10"/>
      <c r="F153" s="10"/>
      <c r="G153" s="10"/>
      <c r="H153" s="10"/>
      <c r="I153" s="10">
        <v>4886400</v>
      </c>
      <c r="J153" s="10">
        <v>18602650</v>
      </c>
      <c r="K153" s="10">
        <v>5499075</v>
      </c>
      <c r="L153" s="10"/>
      <c r="M153" s="10"/>
      <c r="N153" s="10"/>
      <c r="O153" s="10">
        <v>20000000</v>
      </c>
      <c r="P153" s="255">
        <v>52000000</v>
      </c>
      <c r="Q153" s="10">
        <v>15000000</v>
      </c>
      <c r="R153" s="10">
        <v>1556451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4">
        <f t="shared" si="29"/>
        <v>117544576</v>
      </c>
    </row>
    <row r="154" spans="2:45" ht="24.9" customHeight="1" x14ac:dyDescent="0.3">
      <c r="B154" s="23" t="s">
        <v>313</v>
      </c>
      <c r="C154" s="24" t="s">
        <v>234</v>
      </c>
      <c r="D154" s="25" t="s">
        <v>314</v>
      </c>
      <c r="E154" s="26">
        <f>SUM(E148:E153)</f>
        <v>0</v>
      </c>
      <c r="F154" s="26">
        <f t="shared" ref="F154:AA154" si="32">SUM(F148:F153)</f>
        <v>0</v>
      </c>
      <c r="G154" s="26">
        <f t="shared" si="32"/>
        <v>0</v>
      </c>
      <c r="H154" s="26">
        <f t="shared" si="32"/>
        <v>275551746</v>
      </c>
      <c r="I154" s="26">
        <f t="shared" si="32"/>
        <v>4886400</v>
      </c>
      <c r="J154" s="26">
        <f t="shared" si="32"/>
        <v>18602650</v>
      </c>
      <c r="K154" s="26">
        <f t="shared" si="32"/>
        <v>5499075</v>
      </c>
      <c r="L154" s="26">
        <f t="shared" si="32"/>
        <v>0</v>
      </c>
      <c r="M154" s="26">
        <f t="shared" si="32"/>
        <v>0</v>
      </c>
      <c r="N154" s="26">
        <f t="shared" si="32"/>
        <v>0</v>
      </c>
      <c r="O154" s="26">
        <f t="shared" si="32"/>
        <v>20000000</v>
      </c>
      <c r="P154" s="360">
        <f t="shared" si="32"/>
        <v>52000000</v>
      </c>
      <c r="Q154" s="26">
        <f t="shared" si="32"/>
        <v>15000000</v>
      </c>
      <c r="R154" s="26">
        <f t="shared" si="32"/>
        <v>1556451</v>
      </c>
      <c r="S154" s="26">
        <f t="shared" si="32"/>
        <v>0</v>
      </c>
      <c r="T154" s="26">
        <f t="shared" si="32"/>
        <v>0</v>
      </c>
      <c r="U154" s="26">
        <f t="shared" si="32"/>
        <v>0</v>
      </c>
      <c r="V154" s="26">
        <f t="shared" si="32"/>
        <v>0</v>
      </c>
      <c r="W154" s="26">
        <f t="shared" si="32"/>
        <v>0</v>
      </c>
      <c r="X154" s="26">
        <f t="shared" si="32"/>
        <v>0</v>
      </c>
      <c r="Y154" s="26">
        <f t="shared" si="32"/>
        <v>0</v>
      </c>
      <c r="Z154" s="26">
        <f t="shared" si="32"/>
        <v>0</v>
      </c>
      <c r="AA154" s="26">
        <f t="shared" si="32"/>
        <v>0</v>
      </c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>
        <f t="shared" si="29"/>
        <v>393096322</v>
      </c>
    </row>
    <row r="155" spans="2:45" ht="24.9" customHeight="1" x14ac:dyDescent="0.3">
      <c r="B155" s="68" t="s">
        <v>315</v>
      </c>
      <c r="C155" s="13" t="s">
        <v>237</v>
      </c>
      <c r="D155" s="31" t="s">
        <v>316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2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4">
        <f t="shared" si="29"/>
        <v>0</v>
      </c>
    </row>
    <row r="156" spans="2:45" ht="24.9" customHeight="1" x14ac:dyDescent="0.3">
      <c r="B156" s="68" t="s">
        <v>317</v>
      </c>
      <c r="C156" s="13" t="s">
        <v>240</v>
      </c>
      <c r="D156" s="31" t="s">
        <v>318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255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4">
        <f t="shared" si="29"/>
        <v>0</v>
      </c>
    </row>
    <row r="157" spans="2:45" ht="24.9" customHeight="1" x14ac:dyDescent="0.3">
      <c r="B157" s="68" t="s">
        <v>319</v>
      </c>
      <c r="C157" s="13" t="s">
        <v>243</v>
      </c>
      <c r="D157" s="31" t="s">
        <v>320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255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4">
        <f t="shared" si="29"/>
        <v>0</v>
      </c>
    </row>
    <row r="158" spans="2:45" ht="24.9" customHeight="1" x14ac:dyDescent="0.3">
      <c r="B158" s="68" t="s">
        <v>321</v>
      </c>
      <c r="C158" s="13" t="s">
        <v>246</v>
      </c>
      <c r="D158" s="31" t="s">
        <v>322</v>
      </c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255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4">
        <f t="shared" si="29"/>
        <v>0</v>
      </c>
    </row>
    <row r="159" spans="2:45" ht="24.9" customHeight="1" x14ac:dyDescent="0.3">
      <c r="B159" s="68" t="s">
        <v>323</v>
      </c>
      <c r="C159" s="13" t="s">
        <v>249</v>
      </c>
      <c r="D159" s="31" t="s">
        <v>324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55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4">
        <f t="shared" si="29"/>
        <v>0</v>
      </c>
    </row>
    <row r="160" spans="2:45" ht="24.9" customHeight="1" x14ac:dyDescent="0.3">
      <c r="B160" s="23" t="s">
        <v>325</v>
      </c>
      <c r="C160" s="24" t="s">
        <v>252</v>
      </c>
      <c r="D160" s="25" t="s">
        <v>326</v>
      </c>
      <c r="E160" s="26">
        <f>SUM(E155:E159)</f>
        <v>0</v>
      </c>
      <c r="F160" s="26">
        <f t="shared" ref="F160:AA160" si="33">SUM(F155:F159)</f>
        <v>0</v>
      </c>
      <c r="G160" s="26">
        <f t="shared" si="33"/>
        <v>0</v>
      </c>
      <c r="H160" s="26">
        <f t="shared" si="33"/>
        <v>0</v>
      </c>
      <c r="I160" s="26">
        <f t="shared" si="33"/>
        <v>0</v>
      </c>
      <c r="J160" s="26">
        <f t="shared" si="33"/>
        <v>0</v>
      </c>
      <c r="K160" s="26">
        <f t="shared" si="33"/>
        <v>0</v>
      </c>
      <c r="L160" s="26">
        <f t="shared" si="33"/>
        <v>0</v>
      </c>
      <c r="M160" s="26">
        <f t="shared" si="33"/>
        <v>0</v>
      </c>
      <c r="N160" s="26">
        <f t="shared" si="33"/>
        <v>0</v>
      </c>
      <c r="O160" s="26">
        <f t="shared" si="33"/>
        <v>0</v>
      </c>
      <c r="P160" s="360">
        <f t="shared" si="33"/>
        <v>0</v>
      </c>
      <c r="Q160" s="26">
        <f t="shared" si="33"/>
        <v>0</v>
      </c>
      <c r="R160" s="26">
        <f t="shared" si="33"/>
        <v>0</v>
      </c>
      <c r="S160" s="26">
        <f t="shared" si="33"/>
        <v>0</v>
      </c>
      <c r="T160" s="26">
        <f t="shared" si="33"/>
        <v>0</v>
      </c>
      <c r="U160" s="26">
        <f t="shared" si="33"/>
        <v>0</v>
      </c>
      <c r="V160" s="26">
        <f t="shared" si="33"/>
        <v>0</v>
      </c>
      <c r="W160" s="26">
        <f t="shared" si="33"/>
        <v>0</v>
      </c>
      <c r="X160" s="26">
        <f t="shared" si="33"/>
        <v>0</v>
      </c>
      <c r="Y160" s="26">
        <f t="shared" si="33"/>
        <v>0</v>
      </c>
      <c r="Z160" s="26">
        <f t="shared" si="33"/>
        <v>0</v>
      </c>
      <c r="AA160" s="26">
        <f t="shared" si="33"/>
        <v>0</v>
      </c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>
        <f t="shared" si="29"/>
        <v>0</v>
      </c>
    </row>
    <row r="161" spans="2:45" ht="24.9" customHeight="1" x14ac:dyDescent="0.3">
      <c r="B161" s="68" t="s">
        <v>327</v>
      </c>
      <c r="C161" s="13" t="s">
        <v>255</v>
      </c>
      <c r="D161" s="31" t="s">
        <v>328</v>
      </c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255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4">
        <f t="shared" si="29"/>
        <v>0</v>
      </c>
    </row>
    <row r="162" spans="2:45" ht="24.9" customHeight="1" x14ac:dyDescent="0.3">
      <c r="B162" s="68" t="s">
        <v>329</v>
      </c>
      <c r="C162" s="13" t="s">
        <v>258</v>
      </c>
      <c r="D162" s="31" t="s">
        <v>330</v>
      </c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255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4">
        <f t="shared" si="29"/>
        <v>0</v>
      </c>
    </row>
    <row r="163" spans="2:45" ht="24.9" customHeight="1" x14ac:dyDescent="0.3">
      <c r="B163" s="70" t="s">
        <v>331</v>
      </c>
      <c r="C163" s="20" t="s">
        <v>261</v>
      </c>
      <c r="D163" s="21" t="s">
        <v>332</v>
      </c>
      <c r="E163" s="22">
        <f>SUM(E161:E162)</f>
        <v>0</v>
      </c>
      <c r="F163" s="22">
        <f t="shared" ref="F163:AA163" si="34">SUM(F161:F162)</f>
        <v>0</v>
      </c>
      <c r="G163" s="22">
        <f t="shared" si="34"/>
        <v>0</v>
      </c>
      <c r="H163" s="22">
        <f t="shared" si="34"/>
        <v>0</v>
      </c>
      <c r="I163" s="22">
        <f t="shared" si="34"/>
        <v>0</v>
      </c>
      <c r="J163" s="22">
        <f t="shared" si="34"/>
        <v>0</v>
      </c>
      <c r="K163" s="22">
        <f t="shared" si="34"/>
        <v>0</v>
      </c>
      <c r="L163" s="22">
        <f t="shared" si="34"/>
        <v>0</v>
      </c>
      <c r="M163" s="22">
        <f t="shared" si="34"/>
        <v>0</v>
      </c>
      <c r="N163" s="22">
        <f t="shared" si="34"/>
        <v>0</v>
      </c>
      <c r="O163" s="22">
        <f t="shared" si="34"/>
        <v>0</v>
      </c>
      <c r="P163" s="359">
        <f t="shared" si="34"/>
        <v>0</v>
      </c>
      <c r="Q163" s="22">
        <f t="shared" si="34"/>
        <v>0</v>
      </c>
      <c r="R163" s="22">
        <f t="shared" si="34"/>
        <v>0</v>
      </c>
      <c r="S163" s="22">
        <f t="shared" si="34"/>
        <v>0</v>
      </c>
      <c r="T163" s="22">
        <f t="shared" si="34"/>
        <v>0</v>
      </c>
      <c r="U163" s="22">
        <f t="shared" si="34"/>
        <v>0</v>
      </c>
      <c r="V163" s="22">
        <f t="shared" si="34"/>
        <v>0</v>
      </c>
      <c r="W163" s="22">
        <f t="shared" si="34"/>
        <v>0</v>
      </c>
      <c r="X163" s="22">
        <f t="shared" si="34"/>
        <v>0</v>
      </c>
      <c r="Y163" s="22">
        <f t="shared" si="34"/>
        <v>0</v>
      </c>
      <c r="Z163" s="22">
        <f t="shared" si="34"/>
        <v>0</v>
      </c>
      <c r="AA163" s="22">
        <f t="shared" si="34"/>
        <v>0</v>
      </c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>
        <f t="shared" si="29"/>
        <v>0</v>
      </c>
    </row>
    <row r="164" spans="2:45" ht="24.9" customHeight="1" x14ac:dyDescent="0.3">
      <c r="B164" s="68" t="s">
        <v>333</v>
      </c>
      <c r="C164" s="13" t="s">
        <v>264</v>
      </c>
      <c r="D164" s="31" t="s">
        <v>334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255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4">
        <f t="shared" si="29"/>
        <v>0</v>
      </c>
    </row>
    <row r="165" spans="2:45" ht="24.9" customHeight="1" x14ac:dyDescent="0.3">
      <c r="B165" s="68" t="s">
        <v>335</v>
      </c>
      <c r="C165" s="13" t="s">
        <v>267</v>
      </c>
      <c r="D165" s="31" t="s">
        <v>336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25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4">
        <f t="shared" si="29"/>
        <v>0</v>
      </c>
    </row>
    <row r="166" spans="2:45" ht="24.9" customHeight="1" x14ac:dyDescent="0.3">
      <c r="B166" s="68" t="s">
        <v>337</v>
      </c>
      <c r="C166" s="13" t="s">
        <v>270</v>
      </c>
      <c r="D166" s="31" t="s">
        <v>338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255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4">
        <f t="shared" si="29"/>
        <v>0</v>
      </c>
    </row>
    <row r="167" spans="2:45" ht="24.9" customHeight="1" x14ac:dyDescent="0.3">
      <c r="B167" s="68" t="s">
        <v>339</v>
      </c>
      <c r="C167" s="13" t="s">
        <v>273</v>
      </c>
      <c r="D167" s="16" t="s">
        <v>340</v>
      </c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255"/>
      <c r="Q167" s="10"/>
      <c r="R167" s="10"/>
      <c r="S167" s="10"/>
      <c r="T167" s="10"/>
      <c r="U167" s="10"/>
      <c r="V167" s="10"/>
      <c r="W167" s="10">
        <v>63000000</v>
      </c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4">
        <f t="shared" si="29"/>
        <v>63000000</v>
      </c>
    </row>
    <row r="168" spans="2:45" ht="24.9" customHeight="1" x14ac:dyDescent="0.3">
      <c r="B168" s="68" t="s">
        <v>341</v>
      </c>
      <c r="C168" s="13" t="s">
        <v>276</v>
      </c>
      <c r="D168" s="16" t="s">
        <v>342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255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4">
        <f t="shared" si="29"/>
        <v>0</v>
      </c>
    </row>
    <row r="169" spans="2:45" ht="24.9" customHeight="1" x14ac:dyDescent="0.3">
      <c r="B169" s="68" t="s">
        <v>343</v>
      </c>
      <c r="C169" s="13" t="s">
        <v>279</v>
      </c>
      <c r="D169" s="31" t="s">
        <v>344</v>
      </c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255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4">
        <f t="shared" si="29"/>
        <v>0</v>
      </c>
    </row>
    <row r="170" spans="2:45" ht="24.9" customHeight="1" x14ac:dyDescent="0.3">
      <c r="B170" s="68" t="s">
        <v>345</v>
      </c>
      <c r="C170" s="13" t="s">
        <v>346</v>
      </c>
      <c r="D170" s="31" t="s">
        <v>347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255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4">
        <f t="shared" si="29"/>
        <v>0</v>
      </c>
    </row>
    <row r="171" spans="2:45" ht="24.9" customHeight="1" x14ac:dyDescent="0.3">
      <c r="B171" s="68" t="s">
        <v>348</v>
      </c>
      <c r="C171" s="13" t="s">
        <v>349</v>
      </c>
      <c r="D171" s="31" t="s">
        <v>350</v>
      </c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255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4">
        <f t="shared" si="29"/>
        <v>0</v>
      </c>
    </row>
    <row r="172" spans="2:45" ht="24.9" customHeight="1" x14ac:dyDescent="0.3">
      <c r="B172" s="70" t="s">
        <v>351</v>
      </c>
      <c r="C172" s="20" t="s">
        <v>352</v>
      </c>
      <c r="D172" s="21" t="s">
        <v>353</v>
      </c>
      <c r="E172" s="22">
        <f>SUM(E167:E171)</f>
        <v>0</v>
      </c>
      <c r="F172" s="22">
        <f t="shared" ref="F172:AA172" si="35">SUM(F167:F171)</f>
        <v>0</v>
      </c>
      <c r="G172" s="22">
        <f t="shared" si="35"/>
        <v>0</v>
      </c>
      <c r="H172" s="22">
        <f t="shared" si="35"/>
        <v>0</v>
      </c>
      <c r="I172" s="22">
        <f t="shared" si="35"/>
        <v>0</v>
      </c>
      <c r="J172" s="22">
        <f t="shared" si="35"/>
        <v>0</v>
      </c>
      <c r="K172" s="22">
        <f t="shared" si="35"/>
        <v>0</v>
      </c>
      <c r="L172" s="22">
        <f t="shared" si="35"/>
        <v>0</v>
      </c>
      <c r="M172" s="22">
        <f t="shared" si="35"/>
        <v>0</v>
      </c>
      <c r="N172" s="22">
        <f t="shared" si="35"/>
        <v>0</v>
      </c>
      <c r="O172" s="22">
        <f t="shared" si="35"/>
        <v>0</v>
      </c>
      <c r="P172" s="359">
        <f t="shared" si="35"/>
        <v>0</v>
      </c>
      <c r="Q172" s="22">
        <f t="shared" si="35"/>
        <v>0</v>
      </c>
      <c r="R172" s="22">
        <f t="shared" si="35"/>
        <v>0</v>
      </c>
      <c r="S172" s="22">
        <f t="shared" si="35"/>
        <v>0</v>
      </c>
      <c r="T172" s="22">
        <f t="shared" si="35"/>
        <v>0</v>
      </c>
      <c r="U172" s="22">
        <f t="shared" si="35"/>
        <v>0</v>
      </c>
      <c r="V172" s="22">
        <f t="shared" si="35"/>
        <v>0</v>
      </c>
      <c r="W172" s="22">
        <f t="shared" si="35"/>
        <v>63000000</v>
      </c>
      <c r="X172" s="22">
        <f t="shared" si="35"/>
        <v>0</v>
      </c>
      <c r="Y172" s="22">
        <f t="shared" si="35"/>
        <v>0</v>
      </c>
      <c r="Z172" s="22">
        <f t="shared" si="35"/>
        <v>0</v>
      </c>
      <c r="AA172" s="22">
        <f t="shared" si="35"/>
        <v>0</v>
      </c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>
        <f t="shared" si="29"/>
        <v>63000000</v>
      </c>
    </row>
    <row r="173" spans="2:45" ht="24.9" customHeight="1" x14ac:dyDescent="0.3">
      <c r="B173" s="68" t="s">
        <v>354</v>
      </c>
      <c r="C173" s="13" t="s">
        <v>355</v>
      </c>
      <c r="D173" s="31" t="s">
        <v>356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255"/>
      <c r="Q173" s="10"/>
      <c r="R173" s="10"/>
      <c r="S173" s="10"/>
      <c r="T173" s="10"/>
      <c r="U173" s="10"/>
      <c r="V173" s="10"/>
      <c r="W173" s="10">
        <v>1500000</v>
      </c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4">
        <f t="shared" si="29"/>
        <v>1500000</v>
      </c>
    </row>
    <row r="174" spans="2:45" ht="24.9" customHeight="1" x14ac:dyDescent="0.3">
      <c r="B174" s="23" t="s">
        <v>357</v>
      </c>
      <c r="C174" s="24" t="s">
        <v>358</v>
      </c>
      <c r="D174" s="25" t="s">
        <v>359</v>
      </c>
      <c r="E174" s="26">
        <f>E163+E164+E165+E166+E172+E173</f>
        <v>0</v>
      </c>
      <c r="F174" s="26">
        <f t="shared" ref="F174:AA174" si="36">F163+F164+F165+F166+F172+F173</f>
        <v>0</v>
      </c>
      <c r="G174" s="26">
        <f t="shared" si="36"/>
        <v>0</v>
      </c>
      <c r="H174" s="26">
        <f t="shared" si="36"/>
        <v>0</v>
      </c>
      <c r="I174" s="26">
        <f t="shared" si="36"/>
        <v>0</v>
      </c>
      <c r="J174" s="26">
        <f t="shared" si="36"/>
        <v>0</v>
      </c>
      <c r="K174" s="26">
        <f t="shared" si="36"/>
        <v>0</v>
      </c>
      <c r="L174" s="26">
        <f t="shared" si="36"/>
        <v>0</v>
      </c>
      <c r="M174" s="26">
        <f t="shared" si="36"/>
        <v>0</v>
      </c>
      <c r="N174" s="26">
        <f t="shared" si="36"/>
        <v>0</v>
      </c>
      <c r="O174" s="26">
        <f t="shared" si="36"/>
        <v>0</v>
      </c>
      <c r="P174" s="360">
        <f t="shared" si="36"/>
        <v>0</v>
      </c>
      <c r="Q174" s="26">
        <f t="shared" si="36"/>
        <v>0</v>
      </c>
      <c r="R174" s="26">
        <f t="shared" si="36"/>
        <v>0</v>
      </c>
      <c r="S174" s="26">
        <f t="shared" si="36"/>
        <v>0</v>
      </c>
      <c r="T174" s="26">
        <f t="shared" si="36"/>
        <v>0</v>
      </c>
      <c r="U174" s="26">
        <f t="shared" si="36"/>
        <v>0</v>
      </c>
      <c r="V174" s="26">
        <f t="shared" si="36"/>
        <v>0</v>
      </c>
      <c r="W174" s="26">
        <f t="shared" si="36"/>
        <v>64500000</v>
      </c>
      <c r="X174" s="26">
        <f t="shared" si="36"/>
        <v>0</v>
      </c>
      <c r="Y174" s="26">
        <f t="shared" si="36"/>
        <v>0</v>
      </c>
      <c r="Z174" s="26">
        <f t="shared" si="36"/>
        <v>0</v>
      </c>
      <c r="AA174" s="26">
        <f t="shared" si="36"/>
        <v>0</v>
      </c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>
        <f t="shared" si="29"/>
        <v>64500000</v>
      </c>
    </row>
    <row r="175" spans="2:45" ht="24.9" customHeight="1" x14ac:dyDescent="0.3">
      <c r="B175" s="68" t="s">
        <v>360</v>
      </c>
      <c r="C175" s="13" t="s">
        <v>361</v>
      </c>
      <c r="D175" s="31" t="s">
        <v>362</v>
      </c>
      <c r="E175" s="10"/>
      <c r="F175" s="10"/>
      <c r="G175" s="10">
        <v>300000</v>
      </c>
      <c r="H175" s="10"/>
      <c r="I175" s="10"/>
      <c r="J175" s="10"/>
      <c r="K175" s="10"/>
      <c r="L175" s="10"/>
      <c r="M175" s="10"/>
      <c r="N175" s="10"/>
      <c r="O175" s="10">
        <v>150000</v>
      </c>
      <c r="P175" s="25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4">
        <f t="shared" si="29"/>
        <v>450000</v>
      </c>
    </row>
    <row r="176" spans="2:45" ht="24.9" customHeight="1" x14ac:dyDescent="0.3">
      <c r="B176" s="68" t="s">
        <v>363</v>
      </c>
      <c r="C176" s="13" t="s">
        <v>364</v>
      </c>
      <c r="D176" s="31" t="s">
        <v>365</v>
      </c>
      <c r="E176" s="10"/>
      <c r="F176" s="10"/>
      <c r="G176" s="10">
        <v>10000000</v>
      </c>
      <c r="H176" s="10"/>
      <c r="I176" s="10"/>
      <c r="J176" s="10"/>
      <c r="K176" s="10"/>
      <c r="L176" s="10">
        <v>60000000</v>
      </c>
      <c r="M176" s="10"/>
      <c r="N176" s="10"/>
      <c r="O176" s="10">
        <v>150000</v>
      </c>
      <c r="P176" s="255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4">
        <f t="shared" si="29"/>
        <v>70150000</v>
      </c>
    </row>
    <row r="177" spans="2:45" ht="24.9" customHeight="1" x14ac:dyDescent="0.3">
      <c r="B177" s="68" t="s">
        <v>366</v>
      </c>
      <c r="C177" s="13" t="s">
        <v>367</v>
      </c>
      <c r="D177" s="31" t="s">
        <v>368</v>
      </c>
      <c r="E177" s="10"/>
      <c r="F177" s="10"/>
      <c r="G177" s="10">
        <v>1500000</v>
      </c>
      <c r="H177" s="10"/>
      <c r="I177" s="10"/>
      <c r="J177" s="10"/>
      <c r="K177" s="10"/>
      <c r="L177" s="10"/>
      <c r="M177" s="10"/>
      <c r="N177" s="10"/>
      <c r="O177" s="10">
        <v>400000</v>
      </c>
      <c r="P177" s="255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4">
        <f t="shared" si="29"/>
        <v>1900000</v>
      </c>
    </row>
    <row r="178" spans="2:45" ht="24.9" customHeight="1" x14ac:dyDescent="0.3">
      <c r="B178" s="68" t="s">
        <v>369</v>
      </c>
      <c r="C178" s="13" t="s">
        <v>370</v>
      </c>
      <c r="D178" s="31" t="s">
        <v>371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255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4">
        <f t="shared" si="29"/>
        <v>0</v>
      </c>
    </row>
    <row r="179" spans="2:45" ht="24.9" customHeight="1" x14ac:dyDescent="0.3">
      <c r="B179" s="68" t="s">
        <v>372</v>
      </c>
      <c r="C179" s="13" t="s">
        <v>373</v>
      </c>
      <c r="D179" s="31" t="s">
        <v>374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255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4">
        <f t="shared" si="29"/>
        <v>0</v>
      </c>
    </row>
    <row r="180" spans="2:45" ht="24.9" customHeight="1" x14ac:dyDescent="0.3">
      <c r="B180" s="68" t="s">
        <v>375</v>
      </c>
      <c r="C180" s="13" t="s">
        <v>376</v>
      </c>
      <c r="D180" s="31" t="s">
        <v>377</v>
      </c>
      <c r="E180" s="10"/>
      <c r="F180" s="10"/>
      <c r="G180" s="10">
        <v>3000000</v>
      </c>
      <c r="H180" s="10"/>
      <c r="I180" s="10"/>
      <c r="J180" s="10"/>
      <c r="K180" s="10"/>
      <c r="L180" s="10">
        <v>16200000</v>
      </c>
      <c r="M180" s="10"/>
      <c r="N180" s="10"/>
      <c r="O180" s="10">
        <v>200000</v>
      </c>
      <c r="P180" s="255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4">
        <f t="shared" si="29"/>
        <v>19400000</v>
      </c>
    </row>
    <row r="181" spans="2:45" ht="24.9" customHeight="1" x14ac:dyDescent="0.3">
      <c r="B181" s="68" t="s">
        <v>378</v>
      </c>
      <c r="C181" s="13" t="s">
        <v>379</v>
      </c>
      <c r="D181" s="31" t="s">
        <v>380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255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4">
        <f t="shared" si="29"/>
        <v>0</v>
      </c>
    </row>
    <row r="182" spans="2:45" ht="24.9" customHeight="1" x14ac:dyDescent="0.3">
      <c r="B182" s="68" t="s">
        <v>381</v>
      </c>
      <c r="C182" s="13" t="s">
        <v>382</v>
      </c>
      <c r="D182" s="31" t="s">
        <v>383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255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4">
        <f t="shared" si="29"/>
        <v>0</v>
      </c>
    </row>
    <row r="183" spans="2:45" ht="24.9" customHeight="1" x14ac:dyDescent="0.3">
      <c r="B183" s="68" t="s">
        <v>384</v>
      </c>
      <c r="C183" s="13" t="s">
        <v>385</v>
      </c>
      <c r="D183" s="31" t="s">
        <v>386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255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4">
        <f t="shared" si="29"/>
        <v>0</v>
      </c>
    </row>
    <row r="184" spans="2:45" ht="24.9" customHeight="1" x14ac:dyDescent="0.3">
      <c r="B184" s="70" t="s">
        <v>387</v>
      </c>
      <c r="C184" s="20" t="s">
        <v>388</v>
      </c>
      <c r="D184" s="21" t="s">
        <v>389</v>
      </c>
      <c r="E184" s="22">
        <f>E182+E183</f>
        <v>0</v>
      </c>
      <c r="F184" s="22">
        <f t="shared" ref="F184:AA184" si="37">F182+F183</f>
        <v>0</v>
      </c>
      <c r="G184" s="22">
        <f t="shared" si="37"/>
        <v>0</v>
      </c>
      <c r="H184" s="22">
        <f t="shared" si="37"/>
        <v>0</v>
      </c>
      <c r="I184" s="22">
        <f t="shared" si="37"/>
        <v>0</v>
      </c>
      <c r="J184" s="22">
        <f t="shared" si="37"/>
        <v>0</v>
      </c>
      <c r="K184" s="22">
        <f t="shared" si="37"/>
        <v>0</v>
      </c>
      <c r="L184" s="22">
        <f t="shared" si="37"/>
        <v>0</v>
      </c>
      <c r="M184" s="22">
        <f t="shared" si="37"/>
        <v>0</v>
      </c>
      <c r="N184" s="22">
        <f t="shared" si="37"/>
        <v>0</v>
      </c>
      <c r="O184" s="22">
        <f t="shared" si="37"/>
        <v>0</v>
      </c>
      <c r="P184" s="359">
        <f t="shared" si="37"/>
        <v>0</v>
      </c>
      <c r="Q184" s="22">
        <f t="shared" si="37"/>
        <v>0</v>
      </c>
      <c r="R184" s="22">
        <f t="shared" si="37"/>
        <v>0</v>
      </c>
      <c r="S184" s="22">
        <f t="shared" si="37"/>
        <v>0</v>
      </c>
      <c r="T184" s="22">
        <f t="shared" si="37"/>
        <v>0</v>
      </c>
      <c r="U184" s="22">
        <f t="shared" si="37"/>
        <v>0</v>
      </c>
      <c r="V184" s="22">
        <f t="shared" si="37"/>
        <v>0</v>
      </c>
      <c r="W184" s="22">
        <f t="shared" si="37"/>
        <v>0</v>
      </c>
      <c r="X184" s="22">
        <f t="shared" si="37"/>
        <v>0</v>
      </c>
      <c r="Y184" s="22">
        <f t="shared" si="37"/>
        <v>0</v>
      </c>
      <c r="Z184" s="22">
        <f t="shared" si="37"/>
        <v>0</v>
      </c>
      <c r="AA184" s="22">
        <f t="shared" si="37"/>
        <v>0</v>
      </c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>
        <f t="shared" si="29"/>
        <v>0</v>
      </c>
    </row>
    <row r="185" spans="2:45" ht="24.9" customHeight="1" x14ac:dyDescent="0.3">
      <c r="B185" s="68" t="s">
        <v>390</v>
      </c>
      <c r="C185" s="13" t="s">
        <v>391</v>
      </c>
      <c r="D185" s="31" t="s">
        <v>392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255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4">
        <f t="shared" si="29"/>
        <v>0</v>
      </c>
    </row>
    <row r="186" spans="2:45" ht="24.9" customHeight="1" x14ac:dyDescent="0.3">
      <c r="B186" s="68" t="s">
        <v>393</v>
      </c>
      <c r="C186" s="13" t="s">
        <v>394</v>
      </c>
      <c r="D186" s="31" t="s">
        <v>395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255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4">
        <f t="shared" si="29"/>
        <v>0</v>
      </c>
    </row>
    <row r="187" spans="2:45" ht="24.9" customHeight="1" x14ac:dyDescent="0.3">
      <c r="B187" s="21" t="s">
        <v>396</v>
      </c>
      <c r="C187" s="20" t="s">
        <v>397</v>
      </c>
      <c r="D187" s="21" t="s">
        <v>398</v>
      </c>
      <c r="E187" s="22">
        <f>SUM(E185:E186)</f>
        <v>0</v>
      </c>
      <c r="F187" s="22">
        <f t="shared" ref="F187:AA187" si="38">SUM(F185:F186)</f>
        <v>0</v>
      </c>
      <c r="G187" s="22">
        <f t="shared" si="38"/>
        <v>0</v>
      </c>
      <c r="H187" s="22">
        <f t="shared" si="38"/>
        <v>0</v>
      </c>
      <c r="I187" s="22">
        <f t="shared" si="38"/>
        <v>0</v>
      </c>
      <c r="J187" s="22">
        <f t="shared" si="38"/>
        <v>0</v>
      </c>
      <c r="K187" s="22">
        <f t="shared" si="38"/>
        <v>0</v>
      </c>
      <c r="L187" s="22">
        <f t="shared" si="38"/>
        <v>0</v>
      </c>
      <c r="M187" s="22">
        <f t="shared" si="38"/>
        <v>0</v>
      </c>
      <c r="N187" s="22">
        <f t="shared" si="38"/>
        <v>0</v>
      </c>
      <c r="O187" s="22">
        <f t="shared" si="38"/>
        <v>0</v>
      </c>
      <c r="P187" s="359">
        <f t="shared" si="38"/>
        <v>0</v>
      </c>
      <c r="Q187" s="22">
        <f t="shared" si="38"/>
        <v>0</v>
      </c>
      <c r="R187" s="22">
        <f t="shared" si="38"/>
        <v>0</v>
      </c>
      <c r="S187" s="22">
        <f t="shared" si="38"/>
        <v>0</v>
      </c>
      <c r="T187" s="22">
        <f t="shared" si="38"/>
        <v>0</v>
      </c>
      <c r="U187" s="22">
        <f t="shared" si="38"/>
        <v>0</v>
      </c>
      <c r="V187" s="22">
        <f t="shared" si="38"/>
        <v>0</v>
      </c>
      <c r="W187" s="22">
        <f t="shared" si="38"/>
        <v>0</v>
      </c>
      <c r="X187" s="22">
        <f t="shared" si="38"/>
        <v>0</v>
      </c>
      <c r="Y187" s="22">
        <f t="shared" si="38"/>
        <v>0</v>
      </c>
      <c r="Z187" s="22">
        <f t="shared" si="38"/>
        <v>0</v>
      </c>
      <c r="AA187" s="22">
        <f t="shared" si="38"/>
        <v>0</v>
      </c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>
        <f t="shared" si="29"/>
        <v>0</v>
      </c>
    </row>
    <row r="188" spans="2:45" ht="24.9" customHeight="1" x14ac:dyDescent="0.3">
      <c r="B188" s="68" t="s">
        <v>399</v>
      </c>
      <c r="C188" s="13" t="s">
        <v>400</v>
      </c>
      <c r="D188" s="31" t="s">
        <v>401</v>
      </c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255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4">
        <f t="shared" si="29"/>
        <v>0</v>
      </c>
    </row>
    <row r="189" spans="2:45" ht="24.9" customHeight="1" x14ac:dyDescent="0.3">
      <c r="B189" s="68" t="s">
        <v>402</v>
      </c>
      <c r="C189" s="13" t="s">
        <v>403</v>
      </c>
      <c r="D189" s="31" t="s">
        <v>404</v>
      </c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255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4">
        <f t="shared" si="29"/>
        <v>0</v>
      </c>
    </row>
    <row r="190" spans="2:45" ht="24.9" customHeight="1" x14ac:dyDescent="0.3">
      <c r="B190" s="23" t="s">
        <v>405</v>
      </c>
      <c r="C190" s="24" t="s">
        <v>406</v>
      </c>
      <c r="D190" s="25" t="s">
        <v>407</v>
      </c>
      <c r="E190" s="26">
        <f>E175+E176+E177+E178+E179+E180+E181+E184+E187+E188+E189</f>
        <v>0</v>
      </c>
      <c r="F190" s="26">
        <f t="shared" ref="F190:AA190" si="39">F175+F176+F177+F178+F179+F180+F181+F184+F187+F188+F189</f>
        <v>0</v>
      </c>
      <c r="G190" s="26">
        <f t="shared" si="39"/>
        <v>14800000</v>
      </c>
      <c r="H190" s="26">
        <f t="shared" si="39"/>
        <v>0</v>
      </c>
      <c r="I190" s="26">
        <f t="shared" si="39"/>
        <v>0</v>
      </c>
      <c r="J190" s="26">
        <f t="shared" si="39"/>
        <v>0</v>
      </c>
      <c r="K190" s="26">
        <f t="shared" si="39"/>
        <v>0</v>
      </c>
      <c r="L190" s="26">
        <f t="shared" si="39"/>
        <v>76200000</v>
      </c>
      <c r="M190" s="26">
        <f t="shared" si="39"/>
        <v>0</v>
      </c>
      <c r="N190" s="26">
        <f t="shared" si="39"/>
        <v>0</v>
      </c>
      <c r="O190" s="26">
        <f t="shared" si="39"/>
        <v>900000</v>
      </c>
      <c r="P190" s="360">
        <f t="shared" si="39"/>
        <v>0</v>
      </c>
      <c r="Q190" s="26">
        <f t="shared" si="39"/>
        <v>0</v>
      </c>
      <c r="R190" s="26">
        <f t="shared" si="39"/>
        <v>0</v>
      </c>
      <c r="S190" s="26">
        <f t="shared" si="39"/>
        <v>0</v>
      </c>
      <c r="T190" s="26">
        <f t="shared" si="39"/>
        <v>0</v>
      </c>
      <c r="U190" s="26">
        <f t="shared" si="39"/>
        <v>0</v>
      </c>
      <c r="V190" s="26">
        <f t="shared" si="39"/>
        <v>0</v>
      </c>
      <c r="W190" s="26">
        <f t="shared" si="39"/>
        <v>0</v>
      </c>
      <c r="X190" s="26">
        <f t="shared" si="39"/>
        <v>0</v>
      </c>
      <c r="Y190" s="26">
        <f t="shared" si="39"/>
        <v>0</v>
      </c>
      <c r="Z190" s="26">
        <f t="shared" si="39"/>
        <v>0</v>
      </c>
      <c r="AA190" s="26">
        <f t="shared" si="39"/>
        <v>0</v>
      </c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>
        <f t="shared" si="29"/>
        <v>91900000</v>
      </c>
    </row>
    <row r="191" spans="2:45" ht="24.9" customHeight="1" x14ac:dyDescent="0.3">
      <c r="B191" s="68" t="s">
        <v>408</v>
      </c>
      <c r="C191" s="13" t="s">
        <v>409</v>
      </c>
      <c r="D191" s="31" t="s">
        <v>410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255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4">
        <f t="shared" si="29"/>
        <v>0</v>
      </c>
    </row>
    <row r="192" spans="2:45" ht="24.9" customHeight="1" x14ac:dyDescent="0.3">
      <c r="B192" s="68" t="s">
        <v>411</v>
      </c>
      <c r="C192" s="13" t="s">
        <v>412</v>
      </c>
      <c r="D192" s="31" t="s">
        <v>413</v>
      </c>
      <c r="E192" s="10"/>
      <c r="F192" s="10"/>
      <c r="G192" s="10">
        <v>5500000</v>
      </c>
      <c r="H192" s="10"/>
      <c r="I192" s="10"/>
      <c r="J192" s="10"/>
      <c r="K192" s="10"/>
      <c r="L192" s="10"/>
      <c r="M192" s="10"/>
      <c r="N192" s="10"/>
      <c r="O192" s="10"/>
      <c r="P192" s="255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4">
        <f t="shared" si="29"/>
        <v>5500000</v>
      </c>
    </row>
    <row r="193" spans="2:45" ht="24.9" customHeight="1" x14ac:dyDescent="0.3">
      <c r="B193" s="68" t="s">
        <v>414</v>
      </c>
      <c r="C193" s="13" t="s">
        <v>415</v>
      </c>
      <c r="D193" s="31" t="s">
        <v>416</v>
      </c>
      <c r="E193" s="10"/>
      <c r="F193" s="10"/>
      <c r="G193" s="10">
        <v>5500000</v>
      </c>
      <c r="H193" s="10"/>
      <c r="I193" s="10"/>
      <c r="J193" s="10"/>
      <c r="K193" s="10"/>
      <c r="L193" s="10"/>
      <c r="M193" s="10"/>
      <c r="N193" s="10"/>
      <c r="O193" s="10"/>
      <c r="P193" s="255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4">
        <f t="shared" si="29"/>
        <v>5500000</v>
      </c>
    </row>
    <row r="194" spans="2:45" ht="24.9" customHeight="1" x14ac:dyDescent="0.3">
      <c r="B194" s="68" t="s">
        <v>417</v>
      </c>
      <c r="C194" s="13" t="s">
        <v>418</v>
      </c>
      <c r="D194" s="31" t="s">
        <v>419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255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4">
        <f t="shared" si="29"/>
        <v>0</v>
      </c>
    </row>
    <row r="195" spans="2:45" ht="24.9" customHeight="1" x14ac:dyDescent="0.3">
      <c r="B195" s="68" t="s">
        <v>420</v>
      </c>
      <c r="C195" s="13" t="s">
        <v>421</v>
      </c>
      <c r="D195" s="31" t="s">
        <v>422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255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4">
        <f t="shared" si="29"/>
        <v>0</v>
      </c>
    </row>
    <row r="196" spans="2:45" ht="24.9" customHeight="1" x14ac:dyDescent="0.3">
      <c r="B196" s="23" t="s">
        <v>423</v>
      </c>
      <c r="C196" s="24" t="s">
        <v>424</v>
      </c>
      <c r="D196" s="25" t="s">
        <v>425</v>
      </c>
      <c r="E196" s="26">
        <f>SUM(E191:E195)</f>
        <v>0</v>
      </c>
      <c r="F196" s="26">
        <f t="shared" ref="F196:AA196" si="40">SUM(F191:F195)</f>
        <v>0</v>
      </c>
      <c r="G196" s="26">
        <f t="shared" si="40"/>
        <v>11000000</v>
      </c>
      <c r="H196" s="26">
        <f t="shared" si="40"/>
        <v>0</v>
      </c>
      <c r="I196" s="26">
        <f t="shared" si="40"/>
        <v>0</v>
      </c>
      <c r="J196" s="26">
        <f t="shared" si="40"/>
        <v>0</v>
      </c>
      <c r="K196" s="26">
        <f t="shared" si="40"/>
        <v>0</v>
      </c>
      <c r="L196" s="26">
        <f t="shared" si="40"/>
        <v>0</v>
      </c>
      <c r="M196" s="26">
        <f t="shared" si="40"/>
        <v>0</v>
      </c>
      <c r="N196" s="26">
        <f t="shared" si="40"/>
        <v>0</v>
      </c>
      <c r="O196" s="26">
        <f t="shared" si="40"/>
        <v>0</v>
      </c>
      <c r="P196" s="360">
        <f t="shared" si="40"/>
        <v>0</v>
      </c>
      <c r="Q196" s="26">
        <f t="shared" si="40"/>
        <v>0</v>
      </c>
      <c r="R196" s="26">
        <f t="shared" si="40"/>
        <v>0</v>
      </c>
      <c r="S196" s="26">
        <f t="shared" si="40"/>
        <v>0</v>
      </c>
      <c r="T196" s="26">
        <f t="shared" si="40"/>
        <v>0</v>
      </c>
      <c r="U196" s="26">
        <f t="shared" si="40"/>
        <v>0</v>
      </c>
      <c r="V196" s="26">
        <f t="shared" si="40"/>
        <v>0</v>
      </c>
      <c r="W196" s="26">
        <f t="shared" si="40"/>
        <v>0</v>
      </c>
      <c r="X196" s="26">
        <f t="shared" si="40"/>
        <v>0</v>
      </c>
      <c r="Y196" s="26">
        <f t="shared" si="40"/>
        <v>0</v>
      </c>
      <c r="Z196" s="26">
        <f t="shared" si="40"/>
        <v>0</v>
      </c>
      <c r="AA196" s="26">
        <f t="shared" si="40"/>
        <v>0</v>
      </c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>
        <f t="shared" si="29"/>
        <v>11000000</v>
      </c>
    </row>
    <row r="197" spans="2:45" ht="24.9" customHeight="1" x14ac:dyDescent="0.3">
      <c r="B197" s="12" t="s">
        <v>426</v>
      </c>
      <c r="C197" s="13" t="s">
        <v>427</v>
      </c>
      <c r="D197" s="31" t="s">
        <v>428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255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4">
        <f t="shared" si="29"/>
        <v>0</v>
      </c>
    </row>
    <row r="198" spans="2:45" ht="24.9" customHeight="1" x14ac:dyDescent="0.3">
      <c r="B198" s="12" t="s">
        <v>429</v>
      </c>
      <c r="C198" s="13" t="s">
        <v>430</v>
      </c>
      <c r="D198" s="31" t="s">
        <v>431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255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4">
        <f t="shared" si="29"/>
        <v>0</v>
      </c>
    </row>
    <row r="199" spans="2:45" ht="24.9" customHeight="1" x14ac:dyDescent="0.3">
      <c r="B199" s="12" t="s">
        <v>432</v>
      </c>
      <c r="C199" s="13" t="s">
        <v>433</v>
      </c>
      <c r="D199" s="31" t="s">
        <v>434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255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4">
        <f t="shared" si="29"/>
        <v>0</v>
      </c>
    </row>
    <row r="200" spans="2:45" ht="24.9" customHeight="1" x14ac:dyDescent="0.3">
      <c r="B200" s="12" t="s">
        <v>435</v>
      </c>
      <c r="C200" s="13" t="s">
        <v>436</v>
      </c>
      <c r="D200" s="31" t="s">
        <v>437</v>
      </c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255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4">
        <f t="shared" si="29"/>
        <v>0</v>
      </c>
    </row>
    <row r="201" spans="2:45" ht="24.9" customHeight="1" x14ac:dyDescent="0.3">
      <c r="B201" s="12" t="s">
        <v>438</v>
      </c>
      <c r="C201" s="13" t="s">
        <v>439</v>
      </c>
      <c r="D201" s="31" t="s">
        <v>440</v>
      </c>
      <c r="E201" s="10">
        <v>20597750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255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4">
        <f t="shared" si="29"/>
        <v>20597750</v>
      </c>
    </row>
    <row r="202" spans="2:45" ht="24.9" customHeight="1" x14ac:dyDescent="0.3">
      <c r="B202" s="23" t="s">
        <v>441</v>
      </c>
      <c r="C202" s="24" t="s">
        <v>442</v>
      </c>
      <c r="D202" s="25" t="s">
        <v>443</v>
      </c>
      <c r="E202" s="26">
        <f>SUM(E197:E201)</f>
        <v>20597750</v>
      </c>
      <c r="F202" s="26">
        <f t="shared" ref="F202:AA202" si="41">SUM(F197:F201)</f>
        <v>0</v>
      </c>
      <c r="G202" s="26">
        <f t="shared" si="41"/>
        <v>0</v>
      </c>
      <c r="H202" s="26">
        <f t="shared" si="41"/>
        <v>0</v>
      </c>
      <c r="I202" s="26">
        <f t="shared" si="41"/>
        <v>0</v>
      </c>
      <c r="J202" s="26">
        <f t="shared" si="41"/>
        <v>0</v>
      </c>
      <c r="K202" s="26">
        <f t="shared" si="41"/>
        <v>0</v>
      </c>
      <c r="L202" s="26">
        <f t="shared" si="41"/>
        <v>0</v>
      </c>
      <c r="M202" s="26">
        <f t="shared" si="41"/>
        <v>0</v>
      </c>
      <c r="N202" s="26">
        <f t="shared" si="41"/>
        <v>0</v>
      </c>
      <c r="O202" s="26">
        <f t="shared" si="41"/>
        <v>0</v>
      </c>
      <c r="P202" s="360">
        <f t="shared" si="41"/>
        <v>0</v>
      </c>
      <c r="Q202" s="26">
        <f t="shared" si="41"/>
        <v>0</v>
      </c>
      <c r="R202" s="26">
        <f t="shared" si="41"/>
        <v>0</v>
      </c>
      <c r="S202" s="26">
        <f t="shared" si="41"/>
        <v>0</v>
      </c>
      <c r="T202" s="26">
        <f t="shared" si="41"/>
        <v>0</v>
      </c>
      <c r="U202" s="26">
        <f t="shared" si="41"/>
        <v>0</v>
      </c>
      <c r="V202" s="26">
        <f t="shared" si="41"/>
        <v>0</v>
      </c>
      <c r="W202" s="26">
        <f t="shared" si="41"/>
        <v>0</v>
      </c>
      <c r="X202" s="26">
        <f t="shared" si="41"/>
        <v>0</v>
      </c>
      <c r="Y202" s="26">
        <f t="shared" si="41"/>
        <v>0</v>
      </c>
      <c r="Z202" s="26">
        <f t="shared" si="41"/>
        <v>0</v>
      </c>
      <c r="AA202" s="26">
        <f t="shared" si="41"/>
        <v>0</v>
      </c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>
        <f t="shared" si="29"/>
        <v>20597750</v>
      </c>
    </row>
    <row r="203" spans="2:45" ht="24.9" customHeight="1" x14ac:dyDescent="0.3">
      <c r="B203" s="12" t="s">
        <v>444</v>
      </c>
      <c r="C203" s="13" t="s">
        <v>445</v>
      </c>
      <c r="D203" s="31" t="s">
        <v>446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255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4">
        <f t="shared" si="29"/>
        <v>0</v>
      </c>
    </row>
    <row r="204" spans="2:45" ht="24.9" customHeight="1" x14ac:dyDescent="0.3">
      <c r="B204" s="12" t="s">
        <v>447</v>
      </c>
      <c r="C204" s="13" t="s">
        <v>448</v>
      </c>
      <c r="D204" s="31" t="s">
        <v>449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255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4">
        <f t="shared" ref="AS204:AS245" si="42">SUM(E204:AR204)</f>
        <v>0</v>
      </c>
    </row>
    <row r="205" spans="2:45" ht="24.9" customHeight="1" x14ac:dyDescent="0.3">
      <c r="B205" s="12" t="s">
        <v>450</v>
      </c>
      <c r="C205" s="13" t="s">
        <v>451</v>
      </c>
      <c r="D205" s="31" t="s">
        <v>452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255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4">
        <f t="shared" si="42"/>
        <v>0</v>
      </c>
    </row>
    <row r="206" spans="2:45" ht="24.9" customHeight="1" x14ac:dyDescent="0.3">
      <c r="B206" s="12" t="s">
        <v>453</v>
      </c>
      <c r="C206" s="13" t="s">
        <v>454</v>
      </c>
      <c r="D206" s="31" t="s">
        <v>455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255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4">
        <f t="shared" si="42"/>
        <v>0</v>
      </c>
    </row>
    <row r="207" spans="2:45" ht="24.9" customHeight="1" x14ac:dyDescent="0.3">
      <c r="B207" s="12" t="s">
        <v>456</v>
      </c>
      <c r="C207" s="13" t="s">
        <v>457</v>
      </c>
      <c r="D207" s="31" t="s">
        <v>458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255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4">
        <f t="shared" si="42"/>
        <v>0</v>
      </c>
    </row>
    <row r="208" spans="2:45" ht="24.9" customHeight="1" x14ac:dyDescent="0.3">
      <c r="B208" s="23" t="s">
        <v>459</v>
      </c>
      <c r="C208" s="24" t="s">
        <v>460</v>
      </c>
      <c r="D208" s="25" t="s">
        <v>461</v>
      </c>
      <c r="E208" s="26">
        <f>SUM(E203:E207)</f>
        <v>0</v>
      </c>
      <c r="F208" s="26">
        <f t="shared" ref="F208:AA208" si="43">SUM(F203:F207)</f>
        <v>0</v>
      </c>
      <c r="G208" s="26">
        <f t="shared" si="43"/>
        <v>0</v>
      </c>
      <c r="H208" s="26">
        <f t="shared" si="43"/>
        <v>0</v>
      </c>
      <c r="I208" s="26">
        <f t="shared" si="43"/>
        <v>0</v>
      </c>
      <c r="J208" s="26">
        <f t="shared" si="43"/>
        <v>0</v>
      </c>
      <c r="K208" s="26">
        <f t="shared" si="43"/>
        <v>0</v>
      </c>
      <c r="L208" s="26">
        <f t="shared" si="43"/>
        <v>0</v>
      </c>
      <c r="M208" s="26">
        <f t="shared" si="43"/>
        <v>0</v>
      </c>
      <c r="N208" s="26">
        <f t="shared" si="43"/>
        <v>0</v>
      </c>
      <c r="O208" s="26">
        <f t="shared" si="43"/>
        <v>0</v>
      </c>
      <c r="P208" s="360">
        <f t="shared" si="43"/>
        <v>0</v>
      </c>
      <c r="Q208" s="26">
        <f t="shared" si="43"/>
        <v>0</v>
      </c>
      <c r="R208" s="26">
        <f t="shared" si="43"/>
        <v>0</v>
      </c>
      <c r="S208" s="26">
        <f t="shared" si="43"/>
        <v>0</v>
      </c>
      <c r="T208" s="26">
        <f t="shared" si="43"/>
        <v>0</v>
      </c>
      <c r="U208" s="26">
        <f t="shared" si="43"/>
        <v>0</v>
      </c>
      <c r="V208" s="26">
        <f t="shared" si="43"/>
        <v>0</v>
      </c>
      <c r="W208" s="26">
        <f t="shared" si="43"/>
        <v>0</v>
      </c>
      <c r="X208" s="26">
        <f t="shared" si="43"/>
        <v>0</v>
      </c>
      <c r="Y208" s="26">
        <f t="shared" si="43"/>
        <v>0</v>
      </c>
      <c r="Z208" s="26">
        <f t="shared" si="43"/>
        <v>0</v>
      </c>
      <c r="AA208" s="26">
        <f t="shared" si="43"/>
        <v>0</v>
      </c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>
        <f t="shared" si="42"/>
        <v>0</v>
      </c>
    </row>
    <row r="209" spans="2:45" ht="24.9" customHeight="1" x14ac:dyDescent="0.3">
      <c r="B209" s="71" t="s">
        <v>462</v>
      </c>
      <c r="C209" s="59" t="s">
        <v>463</v>
      </c>
      <c r="D209" s="60" t="s">
        <v>464</v>
      </c>
      <c r="E209" s="47">
        <f>E154+E160+E174+E190+E196+E202+E208</f>
        <v>20597750</v>
      </c>
      <c r="F209" s="47">
        <f t="shared" ref="F209:AA209" si="44">F154+F160+F174+F190+F196+F202+F208</f>
        <v>0</v>
      </c>
      <c r="G209" s="47">
        <f t="shared" si="44"/>
        <v>25800000</v>
      </c>
      <c r="H209" s="47">
        <f t="shared" si="44"/>
        <v>275551746</v>
      </c>
      <c r="I209" s="47">
        <f t="shared" si="44"/>
        <v>4886400</v>
      </c>
      <c r="J209" s="47">
        <f t="shared" si="44"/>
        <v>18602650</v>
      </c>
      <c r="K209" s="47">
        <f t="shared" si="44"/>
        <v>5499075</v>
      </c>
      <c r="L209" s="47">
        <f t="shared" si="44"/>
        <v>76200000</v>
      </c>
      <c r="M209" s="47">
        <f t="shared" si="44"/>
        <v>0</v>
      </c>
      <c r="N209" s="47">
        <f t="shared" si="44"/>
        <v>0</v>
      </c>
      <c r="O209" s="47">
        <f t="shared" si="44"/>
        <v>20900000</v>
      </c>
      <c r="P209" s="362">
        <f t="shared" si="44"/>
        <v>52000000</v>
      </c>
      <c r="Q209" s="47">
        <f t="shared" si="44"/>
        <v>15000000</v>
      </c>
      <c r="R209" s="47">
        <f t="shared" si="44"/>
        <v>1556451</v>
      </c>
      <c r="S209" s="47">
        <f t="shared" si="44"/>
        <v>0</v>
      </c>
      <c r="T209" s="47">
        <f t="shared" si="44"/>
        <v>0</v>
      </c>
      <c r="U209" s="47">
        <f t="shared" si="44"/>
        <v>0</v>
      </c>
      <c r="V209" s="47">
        <f t="shared" si="44"/>
        <v>0</v>
      </c>
      <c r="W209" s="47">
        <f t="shared" si="44"/>
        <v>64500000</v>
      </c>
      <c r="X209" s="47">
        <f t="shared" si="44"/>
        <v>0</v>
      </c>
      <c r="Y209" s="47">
        <f t="shared" si="44"/>
        <v>0</v>
      </c>
      <c r="Z209" s="47">
        <f t="shared" si="44"/>
        <v>0</v>
      </c>
      <c r="AA209" s="47">
        <f t="shared" si="44"/>
        <v>0</v>
      </c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>
        <f t="shared" si="42"/>
        <v>581094072</v>
      </c>
    </row>
    <row r="210" spans="2:45" ht="24.9" customHeight="1" x14ac:dyDescent="0.3">
      <c r="B210" s="48"/>
      <c r="C210" s="18"/>
      <c r="D210" s="49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256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</row>
    <row r="211" spans="2:45" ht="24.9" customHeight="1" x14ac:dyDescent="0.3">
      <c r="B211" s="51"/>
      <c r="C211" s="52"/>
      <c r="D211" s="53" t="s">
        <v>465</v>
      </c>
      <c r="E211" s="54">
        <f>E154+E174+E190+E202</f>
        <v>20597750</v>
      </c>
      <c r="F211" s="54">
        <f t="shared" ref="F211:AS211" si="45">F154+F174+F190+F202</f>
        <v>0</v>
      </c>
      <c r="G211" s="54">
        <f t="shared" si="45"/>
        <v>14800000</v>
      </c>
      <c r="H211" s="54">
        <f t="shared" si="45"/>
        <v>275551746</v>
      </c>
      <c r="I211" s="54">
        <f t="shared" si="45"/>
        <v>4886400</v>
      </c>
      <c r="J211" s="54">
        <f t="shared" si="45"/>
        <v>18602650</v>
      </c>
      <c r="K211" s="54">
        <f t="shared" si="45"/>
        <v>5499075</v>
      </c>
      <c r="L211" s="54">
        <f t="shared" si="45"/>
        <v>76200000</v>
      </c>
      <c r="M211" s="54">
        <f t="shared" si="45"/>
        <v>0</v>
      </c>
      <c r="N211" s="54">
        <f t="shared" si="45"/>
        <v>0</v>
      </c>
      <c r="O211" s="54">
        <f t="shared" si="45"/>
        <v>20900000</v>
      </c>
      <c r="P211" s="363">
        <f t="shared" si="45"/>
        <v>52000000</v>
      </c>
      <c r="Q211" s="54">
        <f t="shared" si="45"/>
        <v>15000000</v>
      </c>
      <c r="R211" s="54">
        <f t="shared" si="45"/>
        <v>1556451</v>
      </c>
      <c r="S211" s="54">
        <f t="shared" si="45"/>
        <v>0</v>
      </c>
      <c r="T211" s="54">
        <f t="shared" si="45"/>
        <v>0</v>
      </c>
      <c r="U211" s="54">
        <f t="shared" si="45"/>
        <v>0</v>
      </c>
      <c r="V211" s="54">
        <f t="shared" si="45"/>
        <v>0</v>
      </c>
      <c r="W211" s="54">
        <f t="shared" si="45"/>
        <v>64500000</v>
      </c>
      <c r="X211" s="54">
        <f t="shared" si="45"/>
        <v>0</v>
      </c>
      <c r="Y211" s="54">
        <f t="shared" si="45"/>
        <v>0</v>
      </c>
      <c r="Z211" s="54">
        <f t="shared" si="45"/>
        <v>0</v>
      </c>
      <c r="AA211" s="54">
        <f t="shared" si="45"/>
        <v>0</v>
      </c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>
        <f t="shared" si="45"/>
        <v>570094072</v>
      </c>
    </row>
    <row r="212" spans="2:45" ht="24.9" customHeight="1" x14ac:dyDescent="0.3">
      <c r="B212" s="51"/>
      <c r="C212" s="52"/>
      <c r="D212" s="55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364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</row>
    <row r="213" spans="2:45" ht="24.9" customHeight="1" x14ac:dyDescent="0.3">
      <c r="B213" s="51"/>
      <c r="C213" s="52"/>
      <c r="D213" s="53" t="s">
        <v>466</v>
      </c>
      <c r="E213" s="54">
        <f>E160+E196+E208</f>
        <v>0</v>
      </c>
      <c r="F213" s="54">
        <f t="shared" ref="F213:AS213" si="46">F160+F196+F208</f>
        <v>0</v>
      </c>
      <c r="G213" s="54">
        <f t="shared" si="46"/>
        <v>11000000</v>
      </c>
      <c r="H213" s="54">
        <f t="shared" si="46"/>
        <v>0</v>
      </c>
      <c r="I213" s="54">
        <f t="shared" si="46"/>
        <v>0</v>
      </c>
      <c r="J213" s="54">
        <f t="shared" si="46"/>
        <v>0</v>
      </c>
      <c r="K213" s="54">
        <f t="shared" si="46"/>
        <v>0</v>
      </c>
      <c r="L213" s="54">
        <f t="shared" si="46"/>
        <v>0</v>
      </c>
      <c r="M213" s="54">
        <f t="shared" si="46"/>
        <v>0</v>
      </c>
      <c r="N213" s="54">
        <f t="shared" si="46"/>
        <v>0</v>
      </c>
      <c r="O213" s="54">
        <f t="shared" si="46"/>
        <v>0</v>
      </c>
      <c r="P213" s="363">
        <f t="shared" si="46"/>
        <v>0</v>
      </c>
      <c r="Q213" s="54">
        <f t="shared" si="46"/>
        <v>0</v>
      </c>
      <c r="R213" s="54">
        <f t="shared" si="46"/>
        <v>0</v>
      </c>
      <c r="S213" s="54">
        <f t="shared" si="46"/>
        <v>0</v>
      </c>
      <c r="T213" s="54">
        <f t="shared" si="46"/>
        <v>0</v>
      </c>
      <c r="U213" s="54">
        <f t="shared" si="46"/>
        <v>0</v>
      </c>
      <c r="V213" s="54">
        <f t="shared" si="46"/>
        <v>0</v>
      </c>
      <c r="W213" s="54">
        <f t="shared" si="46"/>
        <v>0</v>
      </c>
      <c r="X213" s="54">
        <f t="shared" si="46"/>
        <v>0</v>
      </c>
      <c r="Y213" s="54">
        <f t="shared" si="46"/>
        <v>0</v>
      </c>
      <c r="Z213" s="54">
        <f t="shared" si="46"/>
        <v>0</v>
      </c>
      <c r="AA213" s="54">
        <f t="shared" si="46"/>
        <v>0</v>
      </c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>
        <f t="shared" si="46"/>
        <v>11000000</v>
      </c>
    </row>
    <row r="214" spans="2:45" ht="24.9" customHeight="1" x14ac:dyDescent="0.3">
      <c r="B214" s="51"/>
      <c r="C214" s="52"/>
      <c r="D214" s="55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364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</row>
    <row r="215" spans="2:45" ht="24.9" customHeight="1" x14ac:dyDescent="0.3">
      <c r="B215" s="7" t="s">
        <v>467</v>
      </c>
      <c r="C215" s="8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255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</row>
    <row r="216" spans="2:45" ht="24.9" customHeight="1" x14ac:dyDescent="0.3">
      <c r="B216" s="72" t="s">
        <v>468</v>
      </c>
      <c r="C216" s="13" t="s">
        <v>3</v>
      </c>
      <c r="D216" s="31" t="s">
        <v>469</v>
      </c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255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4">
        <f t="shared" si="42"/>
        <v>0</v>
      </c>
    </row>
    <row r="217" spans="2:45" ht="24.9" customHeight="1" x14ac:dyDescent="0.3">
      <c r="B217" s="72" t="s">
        <v>470</v>
      </c>
      <c r="C217" s="13" t="s">
        <v>6</v>
      </c>
      <c r="D217" s="31" t="s">
        <v>471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255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4">
        <f t="shared" si="42"/>
        <v>0</v>
      </c>
    </row>
    <row r="218" spans="2:45" ht="24.9" customHeight="1" x14ac:dyDescent="0.3">
      <c r="B218" s="72" t="s">
        <v>472</v>
      </c>
      <c r="C218" s="13" t="s">
        <v>9</v>
      </c>
      <c r="D218" s="31" t="s">
        <v>473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255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4">
        <f t="shared" si="42"/>
        <v>0</v>
      </c>
    </row>
    <row r="219" spans="2:45" ht="24.9" customHeight="1" x14ac:dyDescent="0.3">
      <c r="B219" s="58" t="s">
        <v>474</v>
      </c>
      <c r="C219" s="38" t="s">
        <v>12</v>
      </c>
      <c r="D219" s="39" t="s">
        <v>475</v>
      </c>
      <c r="E219" s="40">
        <f>SUM(E216:E218)</f>
        <v>0</v>
      </c>
      <c r="F219" s="40">
        <f t="shared" ref="F219:AA219" si="47">SUM(F216:F218)</f>
        <v>0</v>
      </c>
      <c r="G219" s="40">
        <f t="shared" si="47"/>
        <v>0</v>
      </c>
      <c r="H219" s="40">
        <f t="shared" si="47"/>
        <v>0</v>
      </c>
      <c r="I219" s="40">
        <f t="shared" si="47"/>
        <v>0</v>
      </c>
      <c r="J219" s="40">
        <f t="shared" si="47"/>
        <v>0</v>
      </c>
      <c r="K219" s="40">
        <f t="shared" si="47"/>
        <v>0</v>
      </c>
      <c r="L219" s="40">
        <f t="shared" si="47"/>
        <v>0</v>
      </c>
      <c r="M219" s="40">
        <f t="shared" si="47"/>
        <v>0</v>
      </c>
      <c r="N219" s="40">
        <f t="shared" si="47"/>
        <v>0</v>
      </c>
      <c r="O219" s="40">
        <f t="shared" si="47"/>
        <v>0</v>
      </c>
      <c r="P219" s="361">
        <f t="shared" si="47"/>
        <v>0</v>
      </c>
      <c r="Q219" s="40">
        <f t="shared" si="47"/>
        <v>0</v>
      </c>
      <c r="R219" s="40">
        <f t="shared" si="47"/>
        <v>0</v>
      </c>
      <c r="S219" s="40">
        <f t="shared" si="47"/>
        <v>0</v>
      </c>
      <c r="T219" s="40">
        <f t="shared" si="47"/>
        <v>0</v>
      </c>
      <c r="U219" s="40">
        <f t="shared" si="47"/>
        <v>0</v>
      </c>
      <c r="V219" s="40">
        <f t="shared" si="47"/>
        <v>0</v>
      </c>
      <c r="W219" s="40">
        <f t="shared" si="47"/>
        <v>0</v>
      </c>
      <c r="X219" s="40">
        <f t="shared" si="47"/>
        <v>0</v>
      </c>
      <c r="Y219" s="40">
        <f t="shared" si="47"/>
        <v>0</v>
      </c>
      <c r="Z219" s="40">
        <f t="shared" si="47"/>
        <v>0</v>
      </c>
      <c r="AA219" s="40">
        <f t="shared" si="47"/>
        <v>0</v>
      </c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>
        <f t="shared" si="42"/>
        <v>0</v>
      </c>
    </row>
    <row r="220" spans="2:45" ht="24.9" customHeight="1" x14ac:dyDescent="0.3">
      <c r="B220" s="72" t="s">
        <v>476</v>
      </c>
      <c r="C220" s="13" t="s">
        <v>15</v>
      </c>
      <c r="D220" s="31" t="s">
        <v>477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255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4">
        <f t="shared" si="42"/>
        <v>0</v>
      </c>
    </row>
    <row r="221" spans="2:45" ht="24.9" customHeight="1" x14ac:dyDescent="0.3">
      <c r="B221" s="72" t="s">
        <v>478</v>
      </c>
      <c r="C221" s="13" t="s">
        <v>18</v>
      </c>
      <c r="D221" s="31" t="s">
        <v>479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255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4">
        <f t="shared" si="42"/>
        <v>0</v>
      </c>
    </row>
    <row r="222" spans="2:45" ht="24.9" customHeight="1" x14ac:dyDescent="0.3">
      <c r="B222" s="72" t="s">
        <v>480</v>
      </c>
      <c r="C222" s="13" t="s">
        <v>21</v>
      </c>
      <c r="D222" s="31" t="s">
        <v>481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255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4">
        <f t="shared" si="42"/>
        <v>0</v>
      </c>
    </row>
    <row r="223" spans="2:45" ht="24.9" customHeight="1" x14ac:dyDescent="0.3">
      <c r="B223" s="72" t="s">
        <v>482</v>
      </c>
      <c r="C223" s="13" t="s">
        <v>24</v>
      </c>
      <c r="D223" s="31" t="s">
        <v>483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255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4">
        <f t="shared" si="42"/>
        <v>0</v>
      </c>
    </row>
    <row r="224" spans="2:45" ht="24.9" customHeight="1" x14ac:dyDescent="0.3">
      <c r="B224" s="58" t="s">
        <v>484</v>
      </c>
      <c r="C224" s="38" t="s">
        <v>27</v>
      </c>
      <c r="D224" s="39" t="s">
        <v>485</v>
      </c>
      <c r="E224" s="40">
        <f>SUM(E220:E223)</f>
        <v>0</v>
      </c>
      <c r="F224" s="40">
        <f t="shared" ref="F224:AA224" si="48">SUM(F220:F223)</f>
        <v>0</v>
      </c>
      <c r="G224" s="40">
        <f t="shared" si="48"/>
        <v>0</v>
      </c>
      <c r="H224" s="40">
        <f t="shared" si="48"/>
        <v>0</v>
      </c>
      <c r="I224" s="40">
        <f t="shared" si="48"/>
        <v>0</v>
      </c>
      <c r="J224" s="40">
        <f t="shared" si="48"/>
        <v>0</v>
      </c>
      <c r="K224" s="40">
        <f t="shared" si="48"/>
        <v>0</v>
      </c>
      <c r="L224" s="40">
        <f t="shared" si="48"/>
        <v>0</v>
      </c>
      <c r="M224" s="40">
        <f t="shared" si="48"/>
        <v>0</v>
      </c>
      <c r="N224" s="40">
        <f t="shared" si="48"/>
        <v>0</v>
      </c>
      <c r="O224" s="40">
        <f t="shared" si="48"/>
        <v>0</v>
      </c>
      <c r="P224" s="361">
        <f t="shared" si="48"/>
        <v>0</v>
      </c>
      <c r="Q224" s="40">
        <f t="shared" si="48"/>
        <v>0</v>
      </c>
      <c r="R224" s="40">
        <f t="shared" si="48"/>
        <v>0</v>
      </c>
      <c r="S224" s="40">
        <f t="shared" si="48"/>
        <v>0</v>
      </c>
      <c r="T224" s="40">
        <f t="shared" si="48"/>
        <v>0</v>
      </c>
      <c r="U224" s="40">
        <f t="shared" si="48"/>
        <v>0</v>
      </c>
      <c r="V224" s="40">
        <f t="shared" si="48"/>
        <v>0</v>
      </c>
      <c r="W224" s="40">
        <f t="shared" si="48"/>
        <v>0</v>
      </c>
      <c r="X224" s="40">
        <f t="shared" si="48"/>
        <v>0</v>
      </c>
      <c r="Y224" s="40">
        <f t="shared" si="48"/>
        <v>0</v>
      </c>
      <c r="Z224" s="40">
        <f t="shared" si="48"/>
        <v>0</v>
      </c>
      <c r="AA224" s="40">
        <f t="shared" si="48"/>
        <v>0</v>
      </c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>
        <f t="shared" si="42"/>
        <v>0</v>
      </c>
    </row>
    <row r="225" spans="2:45" ht="24.9" customHeight="1" x14ac:dyDescent="0.3">
      <c r="B225" s="72" t="s">
        <v>486</v>
      </c>
      <c r="C225" s="13" t="s">
        <v>219</v>
      </c>
      <c r="D225" s="16" t="s">
        <v>487</v>
      </c>
      <c r="E225" s="10"/>
      <c r="F225" s="10"/>
      <c r="G225" s="10"/>
      <c r="H225" s="10"/>
      <c r="I225" s="10">
        <v>4702650</v>
      </c>
      <c r="J225" s="10"/>
      <c r="K225" s="10"/>
      <c r="L225" s="10"/>
      <c r="M225" s="10"/>
      <c r="N225" s="10"/>
      <c r="O225" s="10"/>
      <c r="P225" s="255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4">
        <f t="shared" si="42"/>
        <v>4702650</v>
      </c>
    </row>
    <row r="226" spans="2:45" ht="24.9" customHeight="1" x14ac:dyDescent="0.3">
      <c r="B226" s="72" t="s">
        <v>488</v>
      </c>
      <c r="C226" s="13" t="s">
        <v>222</v>
      </c>
      <c r="D226" s="16" t="s">
        <v>489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255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4">
        <f t="shared" si="42"/>
        <v>0</v>
      </c>
    </row>
    <row r="227" spans="2:45" ht="24.9" customHeight="1" x14ac:dyDescent="0.3">
      <c r="B227" s="58" t="s">
        <v>490</v>
      </c>
      <c r="C227" s="38" t="s">
        <v>225</v>
      </c>
      <c r="D227" s="39" t="s">
        <v>491</v>
      </c>
      <c r="E227" s="40">
        <f>SUM(E225:E226)</f>
        <v>0</v>
      </c>
      <c r="F227" s="40">
        <f t="shared" ref="F227:AA227" si="49">SUM(F225:F226)</f>
        <v>0</v>
      </c>
      <c r="G227" s="40">
        <f t="shared" si="49"/>
        <v>0</v>
      </c>
      <c r="H227" s="40">
        <f t="shared" si="49"/>
        <v>0</v>
      </c>
      <c r="I227" s="40">
        <f t="shared" si="49"/>
        <v>4702650</v>
      </c>
      <c r="J227" s="40">
        <f t="shared" si="49"/>
        <v>0</v>
      </c>
      <c r="K227" s="40">
        <f t="shared" si="49"/>
        <v>0</v>
      </c>
      <c r="L227" s="40">
        <f t="shared" si="49"/>
        <v>0</v>
      </c>
      <c r="M227" s="40">
        <f t="shared" si="49"/>
        <v>0</v>
      </c>
      <c r="N227" s="40">
        <f t="shared" si="49"/>
        <v>0</v>
      </c>
      <c r="O227" s="40">
        <f t="shared" si="49"/>
        <v>0</v>
      </c>
      <c r="P227" s="361">
        <f t="shared" si="49"/>
        <v>0</v>
      </c>
      <c r="Q227" s="40">
        <f t="shared" si="49"/>
        <v>0</v>
      </c>
      <c r="R227" s="40">
        <f t="shared" si="49"/>
        <v>0</v>
      </c>
      <c r="S227" s="40">
        <f t="shared" si="49"/>
        <v>0</v>
      </c>
      <c r="T227" s="40">
        <f t="shared" si="49"/>
        <v>0</v>
      </c>
      <c r="U227" s="40">
        <f t="shared" si="49"/>
        <v>0</v>
      </c>
      <c r="V227" s="40">
        <f t="shared" si="49"/>
        <v>0</v>
      </c>
      <c r="W227" s="40">
        <f t="shared" si="49"/>
        <v>0</v>
      </c>
      <c r="X227" s="40">
        <f t="shared" si="49"/>
        <v>0</v>
      </c>
      <c r="Y227" s="40">
        <f t="shared" si="49"/>
        <v>0</v>
      </c>
      <c r="Z227" s="40">
        <f t="shared" si="49"/>
        <v>0</v>
      </c>
      <c r="AA227" s="40">
        <f t="shared" si="49"/>
        <v>0</v>
      </c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>
        <f t="shared" si="42"/>
        <v>4702650</v>
      </c>
    </row>
    <row r="228" spans="2:45" ht="24.9" customHeight="1" x14ac:dyDescent="0.3">
      <c r="B228" s="16" t="s">
        <v>492</v>
      </c>
      <c r="C228" s="13" t="s">
        <v>228</v>
      </c>
      <c r="D228" s="31" t="s">
        <v>493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255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4">
        <f t="shared" si="42"/>
        <v>0</v>
      </c>
    </row>
    <row r="229" spans="2:45" ht="24.9" customHeight="1" x14ac:dyDescent="0.3">
      <c r="B229" s="16" t="s">
        <v>494</v>
      </c>
      <c r="C229" s="13" t="s">
        <v>231</v>
      </c>
      <c r="D229" s="31" t="s">
        <v>495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255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4">
        <f t="shared" si="42"/>
        <v>0</v>
      </c>
    </row>
    <row r="230" spans="2:45" ht="24.9" customHeight="1" x14ac:dyDescent="0.3">
      <c r="B230" s="16" t="s">
        <v>496</v>
      </c>
      <c r="C230" s="13" t="s">
        <v>234</v>
      </c>
      <c r="D230" s="31" t="s">
        <v>497</v>
      </c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255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4">
        <f t="shared" si="42"/>
        <v>0</v>
      </c>
    </row>
    <row r="231" spans="2:45" ht="24.9" customHeight="1" x14ac:dyDescent="0.3">
      <c r="B231" s="16" t="s">
        <v>498</v>
      </c>
      <c r="C231" s="13" t="s">
        <v>237</v>
      </c>
      <c r="D231" s="31" t="s">
        <v>499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255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4">
        <f t="shared" si="42"/>
        <v>0</v>
      </c>
    </row>
    <row r="232" spans="2:45" ht="24.9" customHeight="1" x14ac:dyDescent="0.3">
      <c r="B232" s="16" t="s">
        <v>500</v>
      </c>
      <c r="C232" s="13" t="s">
        <v>240</v>
      </c>
      <c r="D232" s="31" t="s">
        <v>501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255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4">
        <f t="shared" si="42"/>
        <v>0</v>
      </c>
    </row>
    <row r="233" spans="2:45" ht="24.9" customHeight="1" x14ac:dyDescent="0.3">
      <c r="B233" s="72" t="s">
        <v>502</v>
      </c>
      <c r="C233" s="13" t="s">
        <v>243</v>
      </c>
      <c r="D233" s="31" t="s">
        <v>503</v>
      </c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255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4">
        <f t="shared" si="42"/>
        <v>0</v>
      </c>
    </row>
    <row r="234" spans="2:45" ht="24.9" customHeight="1" x14ac:dyDescent="0.3">
      <c r="B234" s="72" t="s">
        <v>504</v>
      </c>
      <c r="C234" s="13" t="s">
        <v>246</v>
      </c>
      <c r="D234" s="31" t="s">
        <v>505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255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4">
        <f t="shared" si="42"/>
        <v>0</v>
      </c>
    </row>
    <row r="235" spans="2:45" ht="24.9" customHeight="1" x14ac:dyDescent="0.3">
      <c r="B235" s="21" t="s">
        <v>506</v>
      </c>
      <c r="C235" s="20" t="s">
        <v>249</v>
      </c>
      <c r="D235" s="21" t="s">
        <v>507</v>
      </c>
      <c r="E235" s="22">
        <f>SUM(E233:E234)</f>
        <v>0</v>
      </c>
      <c r="F235" s="22">
        <f t="shared" ref="F235:AA235" si="50">SUM(F233:F234)</f>
        <v>0</v>
      </c>
      <c r="G235" s="22">
        <f t="shared" si="50"/>
        <v>0</v>
      </c>
      <c r="H235" s="22">
        <f t="shared" si="50"/>
        <v>0</v>
      </c>
      <c r="I235" s="22">
        <f t="shared" si="50"/>
        <v>0</v>
      </c>
      <c r="J235" s="22">
        <f t="shared" si="50"/>
        <v>0</v>
      </c>
      <c r="K235" s="22">
        <f t="shared" si="50"/>
        <v>0</v>
      </c>
      <c r="L235" s="22">
        <f t="shared" si="50"/>
        <v>0</v>
      </c>
      <c r="M235" s="22">
        <f t="shared" si="50"/>
        <v>0</v>
      </c>
      <c r="N235" s="22">
        <f t="shared" si="50"/>
        <v>0</v>
      </c>
      <c r="O235" s="22">
        <f t="shared" si="50"/>
        <v>0</v>
      </c>
      <c r="P235" s="359">
        <f t="shared" si="50"/>
        <v>0</v>
      </c>
      <c r="Q235" s="22">
        <f t="shared" si="50"/>
        <v>0</v>
      </c>
      <c r="R235" s="22">
        <f t="shared" si="50"/>
        <v>0</v>
      </c>
      <c r="S235" s="22">
        <f t="shared" si="50"/>
        <v>0</v>
      </c>
      <c r="T235" s="22">
        <f t="shared" si="50"/>
        <v>0</v>
      </c>
      <c r="U235" s="22">
        <f t="shared" si="50"/>
        <v>0</v>
      </c>
      <c r="V235" s="22">
        <f t="shared" si="50"/>
        <v>0</v>
      </c>
      <c r="W235" s="22">
        <f t="shared" si="50"/>
        <v>0</v>
      </c>
      <c r="X235" s="22">
        <f t="shared" si="50"/>
        <v>0</v>
      </c>
      <c r="Y235" s="22">
        <f t="shared" si="50"/>
        <v>0</v>
      </c>
      <c r="Z235" s="22">
        <f t="shared" si="50"/>
        <v>0</v>
      </c>
      <c r="AA235" s="22">
        <f t="shared" si="50"/>
        <v>0</v>
      </c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>
        <f t="shared" si="42"/>
        <v>0</v>
      </c>
    </row>
    <row r="236" spans="2:45" ht="24.9" customHeight="1" x14ac:dyDescent="0.3">
      <c r="B236" s="21" t="s">
        <v>508</v>
      </c>
      <c r="C236" s="20" t="s">
        <v>252</v>
      </c>
      <c r="D236" s="21" t="s">
        <v>509</v>
      </c>
      <c r="E236" s="22">
        <f>E219+E224+E227+E228+E229+E230+E231+E232+E235</f>
        <v>0</v>
      </c>
      <c r="F236" s="22">
        <f t="shared" ref="F236:AA236" si="51">F219+F224+F227+F228+F229+F230+F231+F232+F235</f>
        <v>0</v>
      </c>
      <c r="G236" s="22">
        <f t="shared" si="51"/>
        <v>0</v>
      </c>
      <c r="H236" s="22">
        <f t="shared" si="51"/>
        <v>0</v>
      </c>
      <c r="I236" s="22">
        <f t="shared" si="51"/>
        <v>4702650</v>
      </c>
      <c r="J236" s="22">
        <f t="shared" si="51"/>
        <v>0</v>
      </c>
      <c r="K236" s="22">
        <f t="shared" si="51"/>
        <v>0</v>
      </c>
      <c r="L236" s="22">
        <f t="shared" si="51"/>
        <v>0</v>
      </c>
      <c r="M236" s="22">
        <f t="shared" si="51"/>
        <v>0</v>
      </c>
      <c r="N236" s="22">
        <f t="shared" si="51"/>
        <v>0</v>
      </c>
      <c r="O236" s="22">
        <f t="shared" si="51"/>
        <v>0</v>
      </c>
      <c r="P236" s="359">
        <f t="shared" si="51"/>
        <v>0</v>
      </c>
      <c r="Q236" s="22">
        <f t="shared" si="51"/>
        <v>0</v>
      </c>
      <c r="R236" s="22">
        <f t="shared" si="51"/>
        <v>0</v>
      </c>
      <c r="S236" s="22">
        <f t="shared" si="51"/>
        <v>0</v>
      </c>
      <c r="T236" s="22">
        <f t="shared" si="51"/>
        <v>0</v>
      </c>
      <c r="U236" s="22">
        <f t="shared" si="51"/>
        <v>0</v>
      </c>
      <c r="V236" s="22">
        <f t="shared" si="51"/>
        <v>0</v>
      </c>
      <c r="W236" s="22">
        <f t="shared" si="51"/>
        <v>0</v>
      </c>
      <c r="X236" s="22">
        <f t="shared" si="51"/>
        <v>0</v>
      </c>
      <c r="Y236" s="22">
        <f t="shared" si="51"/>
        <v>0</v>
      </c>
      <c r="Z236" s="22">
        <f t="shared" si="51"/>
        <v>0</v>
      </c>
      <c r="AA236" s="22">
        <f t="shared" si="51"/>
        <v>0</v>
      </c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>
        <f t="shared" si="42"/>
        <v>4702650</v>
      </c>
    </row>
    <row r="237" spans="2:45" ht="24.9" customHeight="1" x14ac:dyDescent="0.3">
      <c r="B237" s="16" t="s">
        <v>510</v>
      </c>
      <c r="C237" s="13" t="s">
        <v>255</v>
      </c>
      <c r="D237" s="31" t="s">
        <v>511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255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4">
        <f t="shared" si="42"/>
        <v>0</v>
      </c>
    </row>
    <row r="238" spans="2:45" ht="24.9" customHeight="1" x14ac:dyDescent="0.3">
      <c r="B238" s="16" t="s">
        <v>512</v>
      </c>
      <c r="C238" s="13" t="s">
        <v>258</v>
      </c>
      <c r="D238" s="31" t="s">
        <v>513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255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4">
        <f t="shared" si="42"/>
        <v>0</v>
      </c>
    </row>
    <row r="239" spans="2:45" ht="24.9" customHeight="1" x14ac:dyDescent="0.3">
      <c r="B239" s="16" t="s">
        <v>514</v>
      </c>
      <c r="C239" s="13" t="s">
        <v>261</v>
      </c>
      <c r="D239" s="31" t="s">
        <v>515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255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4">
        <f t="shared" si="42"/>
        <v>0</v>
      </c>
    </row>
    <row r="240" spans="2:45" ht="24.9" customHeight="1" x14ac:dyDescent="0.3">
      <c r="B240" s="16" t="s">
        <v>516</v>
      </c>
      <c r="C240" s="13" t="s">
        <v>264</v>
      </c>
      <c r="D240" s="31" t="s">
        <v>517</v>
      </c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255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4">
        <f t="shared" si="42"/>
        <v>0</v>
      </c>
    </row>
    <row r="241" spans="2:45" ht="24.9" customHeight="1" x14ac:dyDescent="0.3">
      <c r="B241" s="16" t="s">
        <v>518</v>
      </c>
      <c r="C241" s="13" t="s">
        <v>267</v>
      </c>
      <c r="D241" s="31" t="s">
        <v>519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255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4">
        <f t="shared" si="42"/>
        <v>0</v>
      </c>
    </row>
    <row r="242" spans="2:45" ht="24.9" customHeight="1" x14ac:dyDescent="0.3">
      <c r="B242" s="21" t="s">
        <v>520</v>
      </c>
      <c r="C242" s="20" t="s">
        <v>270</v>
      </c>
      <c r="D242" s="21" t="s">
        <v>521</v>
      </c>
      <c r="E242" s="22">
        <f>SUM(E237:E241)</f>
        <v>0</v>
      </c>
      <c r="F242" s="22">
        <f t="shared" ref="F242:AA242" si="52">SUM(F237:F241)</f>
        <v>0</v>
      </c>
      <c r="G242" s="22">
        <f t="shared" si="52"/>
        <v>0</v>
      </c>
      <c r="H242" s="22">
        <f t="shared" si="52"/>
        <v>0</v>
      </c>
      <c r="I242" s="22">
        <f t="shared" si="52"/>
        <v>0</v>
      </c>
      <c r="J242" s="22">
        <f t="shared" si="52"/>
        <v>0</v>
      </c>
      <c r="K242" s="22">
        <f t="shared" si="52"/>
        <v>0</v>
      </c>
      <c r="L242" s="22">
        <f t="shared" si="52"/>
        <v>0</v>
      </c>
      <c r="M242" s="22">
        <f t="shared" si="52"/>
        <v>0</v>
      </c>
      <c r="N242" s="22">
        <f t="shared" si="52"/>
        <v>0</v>
      </c>
      <c r="O242" s="22">
        <f t="shared" si="52"/>
        <v>0</v>
      </c>
      <c r="P242" s="359">
        <f t="shared" si="52"/>
        <v>0</v>
      </c>
      <c r="Q242" s="22">
        <f t="shared" si="52"/>
        <v>0</v>
      </c>
      <c r="R242" s="22">
        <f t="shared" si="52"/>
        <v>0</v>
      </c>
      <c r="S242" s="22">
        <f t="shared" si="52"/>
        <v>0</v>
      </c>
      <c r="T242" s="22">
        <f t="shared" si="52"/>
        <v>0</v>
      </c>
      <c r="U242" s="22">
        <f t="shared" si="52"/>
        <v>0</v>
      </c>
      <c r="V242" s="22">
        <f t="shared" si="52"/>
        <v>0</v>
      </c>
      <c r="W242" s="22">
        <f t="shared" si="52"/>
        <v>0</v>
      </c>
      <c r="X242" s="22">
        <f t="shared" si="52"/>
        <v>0</v>
      </c>
      <c r="Y242" s="22">
        <f t="shared" si="52"/>
        <v>0</v>
      </c>
      <c r="Z242" s="22">
        <f t="shared" si="52"/>
        <v>0</v>
      </c>
      <c r="AA242" s="22">
        <f t="shared" si="52"/>
        <v>0</v>
      </c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>
        <f t="shared" si="42"/>
        <v>0</v>
      </c>
    </row>
    <row r="243" spans="2:45" ht="24.9" customHeight="1" x14ac:dyDescent="0.3">
      <c r="B243" s="16" t="s">
        <v>522</v>
      </c>
      <c r="C243" s="13" t="s">
        <v>273</v>
      </c>
      <c r="D243" s="31" t="s">
        <v>523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255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4">
        <f t="shared" si="42"/>
        <v>0</v>
      </c>
    </row>
    <row r="244" spans="2:45" ht="24.9" customHeight="1" x14ac:dyDescent="0.3">
      <c r="B244" s="16" t="s">
        <v>524</v>
      </c>
      <c r="C244" s="13" t="s">
        <v>276</v>
      </c>
      <c r="D244" s="31" t="s">
        <v>525</v>
      </c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255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4">
        <f t="shared" si="42"/>
        <v>0</v>
      </c>
    </row>
    <row r="245" spans="2:45" ht="24.9" customHeight="1" x14ac:dyDescent="0.3">
      <c r="B245" s="44" t="s">
        <v>526</v>
      </c>
      <c r="C245" s="59" t="s">
        <v>279</v>
      </c>
      <c r="D245" s="60" t="s">
        <v>527</v>
      </c>
      <c r="E245" s="47">
        <f>E236+E242+E243+E244</f>
        <v>0</v>
      </c>
      <c r="F245" s="47">
        <f t="shared" ref="F245:AA245" si="53">F236+F242+F243+F244</f>
        <v>0</v>
      </c>
      <c r="G245" s="47">
        <f t="shared" si="53"/>
        <v>0</v>
      </c>
      <c r="H245" s="47">
        <f t="shared" si="53"/>
        <v>0</v>
      </c>
      <c r="I245" s="47">
        <f t="shared" si="53"/>
        <v>4702650</v>
      </c>
      <c r="J245" s="47">
        <f t="shared" si="53"/>
        <v>0</v>
      </c>
      <c r="K245" s="47">
        <f t="shared" si="53"/>
        <v>0</v>
      </c>
      <c r="L245" s="47">
        <f t="shared" si="53"/>
        <v>0</v>
      </c>
      <c r="M245" s="47">
        <f t="shared" si="53"/>
        <v>0</v>
      </c>
      <c r="N245" s="47">
        <f t="shared" si="53"/>
        <v>0</v>
      </c>
      <c r="O245" s="47">
        <f t="shared" si="53"/>
        <v>0</v>
      </c>
      <c r="P245" s="362">
        <f t="shared" si="53"/>
        <v>0</v>
      </c>
      <c r="Q245" s="47">
        <f t="shared" si="53"/>
        <v>0</v>
      </c>
      <c r="R245" s="47">
        <f t="shared" si="53"/>
        <v>0</v>
      </c>
      <c r="S245" s="47">
        <f t="shared" si="53"/>
        <v>0</v>
      </c>
      <c r="T245" s="47">
        <f t="shared" si="53"/>
        <v>0</v>
      </c>
      <c r="U245" s="47">
        <f t="shared" si="53"/>
        <v>0</v>
      </c>
      <c r="V245" s="47">
        <f t="shared" si="53"/>
        <v>0</v>
      </c>
      <c r="W245" s="47">
        <f t="shared" si="53"/>
        <v>0</v>
      </c>
      <c r="X245" s="47">
        <f t="shared" si="53"/>
        <v>0</v>
      </c>
      <c r="Y245" s="47">
        <f t="shared" si="53"/>
        <v>0</v>
      </c>
      <c r="Z245" s="47">
        <f t="shared" si="53"/>
        <v>0</v>
      </c>
      <c r="AA245" s="47">
        <f t="shared" si="53"/>
        <v>0</v>
      </c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>
        <f t="shared" si="42"/>
        <v>4702650</v>
      </c>
    </row>
    <row r="246" spans="2:45" ht="24.9" customHeight="1" x14ac:dyDescent="0.3">
      <c r="B246" s="63" t="s">
        <v>528</v>
      </c>
      <c r="D246" s="64" t="s">
        <v>529</v>
      </c>
      <c r="E246" s="65">
        <f>E154+E160+E174+E190+E196+E202+E208+E245</f>
        <v>20597750</v>
      </c>
      <c r="F246" s="65">
        <f t="shared" ref="F246:AS246" si="54">F154+F160+F174+F190+F196+F202+F208+F245</f>
        <v>0</v>
      </c>
      <c r="G246" s="65">
        <f t="shared" si="54"/>
        <v>25800000</v>
      </c>
      <c r="H246" s="65">
        <f t="shared" si="54"/>
        <v>275551746</v>
      </c>
      <c r="I246" s="65">
        <f t="shared" si="54"/>
        <v>9589050</v>
      </c>
      <c r="J246" s="65">
        <f t="shared" si="54"/>
        <v>18602650</v>
      </c>
      <c r="K246" s="65">
        <f t="shared" si="54"/>
        <v>5499075</v>
      </c>
      <c r="L246" s="65">
        <f t="shared" si="54"/>
        <v>76200000</v>
      </c>
      <c r="M246" s="65">
        <f t="shared" si="54"/>
        <v>0</v>
      </c>
      <c r="N246" s="65">
        <f t="shared" si="54"/>
        <v>0</v>
      </c>
      <c r="O246" s="65">
        <f t="shared" si="54"/>
        <v>20900000</v>
      </c>
      <c r="P246" s="365">
        <f t="shared" si="54"/>
        <v>52000000</v>
      </c>
      <c r="Q246" s="65">
        <f t="shared" si="54"/>
        <v>15000000</v>
      </c>
      <c r="R246" s="65">
        <f t="shared" si="54"/>
        <v>1556451</v>
      </c>
      <c r="S246" s="65">
        <f t="shared" si="54"/>
        <v>0</v>
      </c>
      <c r="T246" s="65">
        <f t="shared" si="54"/>
        <v>0</v>
      </c>
      <c r="U246" s="65">
        <f t="shared" si="54"/>
        <v>0</v>
      </c>
      <c r="V246" s="65">
        <f t="shared" si="54"/>
        <v>0</v>
      </c>
      <c r="W246" s="65">
        <f t="shared" si="54"/>
        <v>64500000</v>
      </c>
      <c r="X246" s="65">
        <f t="shared" si="54"/>
        <v>0</v>
      </c>
      <c r="Y246" s="65">
        <f t="shared" si="54"/>
        <v>0</v>
      </c>
      <c r="Z246" s="65">
        <f t="shared" si="54"/>
        <v>0</v>
      </c>
      <c r="AA246" s="65">
        <f t="shared" si="54"/>
        <v>0</v>
      </c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65"/>
      <c r="AM246" s="65"/>
      <c r="AN246" s="65"/>
      <c r="AO246" s="65"/>
      <c r="AP246" s="65"/>
      <c r="AQ246" s="65"/>
      <c r="AR246" s="65"/>
      <c r="AS246" s="65">
        <f t="shared" si="54"/>
        <v>585796722</v>
      </c>
    </row>
    <row r="247" spans="2:45" ht="24.9" customHeight="1" x14ac:dyDescent="0.3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255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</row>
    <row r="248" spans="2:45" x14ac:dyDescent="0.3">
      <c r="D248" s="67" t="s">
        <v>530</v>
      </c>
      <c r="E248" s="67">
        <f>E246-E230</f>
        <v>20597750</v>
      </c>
      <c r="F248" s="67">
        <f t="shared" ref="F248:AS248" si="55">F246-F230</f>
        <v>0</v>
      </c>
      <c r="G248" s="67">
        <f t="shared" si="55"/>
        <v>25800000</v>
      </c>
      <c r="H248" s="67">
        <f t="shared" si="55"/>
        <v>275551746</v>
      </c>
      <c r="I248" s="67">
        <f t="shared" si="55"/>
        <v>9589050</v>
      </c>
      <c r="J248" s="67">
        <f t="shared" si="55"/>
        <v>18602650</v>
      </c>
      <c r="K248" s="67">
        <f t="shared" si="55"/>
        <v>5499075</v>
      </c>
      <c r="L248" s="67">
        <f t="shared" si="55"/>
        <v>76200000</v>
      </c>
      <c r="M248" s="67">
        <f t="shared" si="55"/>
        <v>0</v>
      </c>
      <c r="N248" s="67">
        <f t="shared" si="55"/>
        <v>0</v>
      </c>
      <c r="O248" s="67">
        <f t="shared" si="55"/>
        <v>20900000</v>
      </c>
      <c r="P248" s="366">
        <f t="shared" si="55"/>
        <v>52000000</v>
      </c>
      <c r="Q248" s="67">
        <f t="shared" si="55"/>
        <v>15000000</v>
      </c>
      <c r="R248" s="67">
        <f t="shared" si="55"/>
        <v>1556451</v>
      </c>
      <c r="S248" s="67">
        <f t="shared" si="55"/>
        <v>0</v>
      </c>
      <c r="T248" s="67">
        <f t="shared" si="55"/>
        <v>0</v>
      </c>
      <c r="U248" s="67">
        <f t="shared" si="55"/>
        <v>0</v>
      </c>
      <c r="V248" s="67">
        <f t="shared" si="55"/>
        <v>0</v>
      </c>
      <c r="W248" s="67">
        <f t="shared" si="55"/>
        <v>64500000</v>
      </c>
      <c r="X248" s="67">
        <f t="shared" si="55"/>
        <v>0</v>
      </c>
      <c r="Y248" s="67">
        <f t="shared" si="55"/>
        <v>0</v>
      </c>
      <c r="Z248" s="67">
        <f t="shared" si="55"/>
        <v>0</v>
      </c>
      <c r="AA248" s="67">
        <f t="shared" si="55"/>
        <v>0</v>
      </c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>
        <f t="shared" si="55"/>
        <v>585796722</v>
      </c>
    </row>
    <row r="249" spans="2:45" x14ac:dyDescent="0.3"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255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</row>
    <row r="250" spans="2:45" x14ac:dyDescent="0.3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255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</row>
    <row r="251" spans="2:45" ht="28.8" x14ac:dyDescent="0.3">
      <c r="E251" s="73" t="s">
        <v>531</v>
      </c>
      <c r="F251" s="74"/>
      <c r="G251" s="10"/>
      <c r="H251" s="10"/>
      <c r="I251" s="10"/>
      <c r="J251" s="10"/>
      <c r="K251" s="10"/>
      <c r="L251" s="10"/>
      <c r="M251" s="10"/>
      <c r="N251" s="10"/>
      <c r="P251" s="255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S251" s="10"/>
    </row>
    <row r="252" spans="2:45" x14ac:dyDescent="0.3">
      <c r="E252" s="73" t="s">
        <v>532</v>
      </c>
      <c r="F252" s="74">
        <f>AS246</f>
        <v>585796722</v>
      </c>
      <c r="G252" s="10"/>
      <c r="H252" s="10"/>
      <c r="I252" s="10"/>
      <c r="J252" s="10"/>
      <c r="K252" s="10"/>
      <c r="L252" s="10"/>
      <c r="M252" s="10"/>
      <c r="N252" s="10"/>
      <c r="P252" s="255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S252" s="10"/>
    </row>
    <row r="253" spans="2:45" x14ac:dyDescent="0.3">
      <c r="E253" s="73" t="s">
        <v>533</v>
      </c>
      <c r="F253" s="74">
        <f>AS135</f>
        <v>585796721.59000003</v>
      </c>
      <c r="G253" s="10"/>
      <c r="H253" s="10"/>
      <c r="I253" s="10"/>
      <c r="J253" s="10"/>
      <c r="K253" s="10"/>
      <c r="L253" s="10"/>
      <c r="M253" s="10"/>
      <c r="N253" s="10"/>
      <c r="P253" s="255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S253" s="10"/>
    </row>
    <row r="254" spans="2:45" x14ac:dyDescent="0.3">
      <c r="E254" s="73" t="s">
        <v>534</v>
      </c>
      <c r="F254" s="74">
        <f>F252-F253</f>
        <v>0.40999996662139893</v>
      </c>
      <c r="G254" s="10"/>
      <c r="H254" s="10"/>
      <c r="I254" s="10"/>
      <c r="J254" s="10"/>
      <c r="K254" s="10"/>
      <c r="L254" s="10"/>
      <c r="M254" s="10"/>
      <c r="N254" s="10"/>
      <c r="P254" s="255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S254" s="10"/>
    </row>
    <row r="255" spans="2:45" x14ac:dyDescent="0.3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P255" s="255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S255" s="10"/>
    </row>
    <row r="256" spans="2:45" x14ac:dyDescent="0.3"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P256" s="255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S256" s="10"/>
    </row>
    <row r="257" spans="5:46" x14ac:dyDescent="0.3"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P257" s="255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S257" s="10"/>
    </row>
    <row r="258" spans="5:46" x14ac:dyDescent="0.3"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P258" s="255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S258" s="10"/>
    </row>
    <row r="259" spans="5:46" x14ac:dyDescent="0.3"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P259" s="255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S259" s="10"/>
    </row>
    <row r="260" spans="5:46" x14ac:dyDescent="0.3">
      <c r="E260" s="10"/>
      <c r="F260" s="10"/>
      <c r="G260" s="10"/>
      <c r="H260" s="10"/>
      <c r="I260" s="310" t="s">
        <v>541</v>
      </c>
      <c r="J260" s="310"/>
      <c r="K260" s="310"/>
      <c r="L260" s="310"/>
      <c r="M260" s="310"/>
      <c r="N260" s="310"/>
      <c r="O260" s="310"/>
      <c r="P260" s="310" t="s">
        <v>602</v>
      </c>
      <c r="Q260" s="310"/>
      <c r="R260" s="310"/>
      <c r="S260" s="310"/>
      <c r="T260" s="310"/>
      <c r="U260" s="310"/>
      <c r="V260" s="310"/>
      <c r="W260" s="310" t="s">
        <v>606</v>
      </c>
      <c r="X260" s="310"/>
      <c r="Y260" s="310"/>
      <c r="Z260" s="310"/>
      <c r="AA260" s="310"/>
      <c r="AB260" s="310"/>
      <c r="AC260" s="310"/>
      <c r="AD260" s="10"/>
      <c r="AE260" s="10"/>
      <c r="AF260" s="10"/>
      <c r="AG260" s="10"/>
      <c r="AH260" s="10"/>
      <c r="AI260" s="10"/>
      <c r="AJ260" s="10"/>
      <c r="AK260" s="112"/>
      <c r="AL260" s="112"/>
      <c r="AM260" s="112"/>
      <c r="AN260" s="112"/>
      <c r="AO260" s="112"/>
      <c r="AP260" s="112"/>
      <c r="AQ260" s="112"/>
      <c r="AR260" s="112"/>
      <c r="AS260" s="289"/>
    </row>
    <row r="261" spans="5:46" x14ac:dyDescent="0.3">
      <c r="E261" s="75" t="s">
        <v>535</v>
      </c>
      <c r="F261" s="75" t="s">
        <v>536</v>
      </c>
      <c r="G261" s="75" t="s">
        <v>537</v>
      </c>
      <c r="H261" s="75" t="s">
        <v>538</v>
      </c>
      <c r="I261" s="75" t="s">
        <v>2</v>
      </c>
      <c r="J261" s="75" t="s">
        <v>583</v>
      </c>
      <c r="K261" s="75" t="s">
        <v>17</v>
      </c>
      <c r="L261" s="75" t="s">
        <v>20</v>
      </c>
      <c r="M261" s="75" t="s">
        <v>26</v>
      </c>
      <c r="N261" s="75" t="s">
        <v>35</v>
      </c>
      <c r="O261" s="75" t="s">
        <v>45</v>
      </c>
      <c r="P261" s="367" t="s">
        <v>585</v>
      </c>
      <c r="Q261" s="75" t="s">
        <v>583</v>
      </c>
      <c r="R261" s="75" t="s">
        <v>17</v>
      </c>
      <c r="S261" s="75" t="s">
        <v>20</v>
      </c>
      <c r="T261" s="75" t="s">
        <v>26</v>
      </c>
      <c r="U261" s="75" t="s">
        <v>35</v>
      </c>
      <c r="V261" s="75" t="s">
        <v>45</v>
      </c>
      <c r="W261" s="75" t="s">
        <v>2</v>
      </c>
      <c r="X261" s="75" t="s">
        <v>583</v>
      </c>
      <c r="Y261" s="75" t="s">
        <v>17</v>
      </c>
      <c r="Z261" s="75" t="s">
        <v>20</v>
      </c>
      <c r="AA261" s="75" t="s">
        <v>26</v>
      </c>
      <c r="AB261" s="75" t="s">
        <v>35</v>
      </c>
      <c r="AC261" s="75" t="s">
        <v>45</v>
      </c>
      <c r="AD261" s="10"/>
      <c r="AE261" s="10"/>
      <c r="AF261" s="10"/>
      <c r="AG261" s="10"/>
      <c r="AH261" s="10"/>
      <c r="AI261" s="10"/>
      <c r="AJ261" s="10"/>
      <c r="AK261" s="10"/>
      <c r="AL261" s="112"/>
      <c r="AM261" s="112"/>
      <c r="AN261" s="112"/>
      <c r="AO261" s="112"/>
      <c r="AP261" s="112"/>
      <c r="AQ261" s="112"/>
      <c r="AR261" s="112"/>
      <c r="AS261" s="75" t="s">
        <v>45</v>
      </c>
      <c r="AT261" s="15"/>
    </row>
    <row r="262" spans="5:46" x14ac:dyDescent="0.3">
      <c r="E262" s="75"/>
      <c r="F262" s="75"/>
      <c r="G262" s="75"/>
      <c r="H262" s="75">
        <f>SUM(F262+(G262*11))</f>
        <v>0</v>
      </c>
      <c r="I262" s="75"/>
      <c r="J262" s="75"/>
      <c r="K262" s="75"/>
      <c r="L262" s="75"/>
      <c r="M262" s="75"/>
      <c r="N262" s="75"/>
      <c r="O262" s="75">
        <f>SUM((F262*15.5%))+(G262*11*13%)+(L262*28%)</f>
        <v>0</v>
      </c>
      <c r="P262" s="367"/>
      <c r="Q262" s="75"/>
      <c r="R262" s="75"/>
      <c r="S262" s="75"/>
      <c r="T262" s="75"/>
      <c r="U262" s="75"/>
      <c r="V262" s="75">
        <f>SUM((M262*15.5%))+(N262*11*13%)+(S262*28%)</f>
        <v>0</v>
      </c>
      <c r="W262" s="75"/>
      <c r="X262" s="75"/>
      <c r="Y262" s="75"/>
      <c r="Z262" s="75"/>
      <c r="AA262" s="75"/>
      <c r="AB262" s="75"/>
      <c r="AC262" s="75">
        <f>SUM((T262*15.5%))+(U262*11*13%)+(Z262*28%)</f>
        <v>0</v>
      </c>
      <c r="AD262" s="10"/>
      <c r="AE262" s="10"/>
      <c r="AF262" s="10"/>
      <c r="AG262" s="10"/>
      <c r="AH262" s="10"/>
      <c r="AI262" s="10"/>
      <c r="AJ262" s="10"/>
      <c r="AK262" s="10"/>
      <c r="AL262" s="112"/>
      <c r="AM262" s="112"/>
      <c r="AN262" s="112"/>
      <c r="AO262" s="112"/>
      <c r="AP262" s="112"/>
      <c r="AQ262" s="112"/>
      <c r="AR262" s="112"/>
      <c r="AS262" s="75">
        <f>SUM((AJ262*15.5%))+(AK262*11*13%)+(AP262*28%)</f>
        <v>0</v>
      </c>
      <c r="AT262" s="15"/>
    </row>
    <row r="263" spans="5:46" x14ac:dyDescent="0.3">
      <c r="E263" s="75"/>
      <c r="F263" s="75"/>
      <c r="G263" s="75"/>
      <c r="H263" s="75">
        <f t="shared" ref="H263:H268" si="56">SUM(F263+(G263*11))</f>
        <v>0</v>
      </c>
      <c r="I263" s="75"/>
      <c r="J263" s="75"/>
      <c r="K263" s="75"/>
      <c r="L263" s="75"/>
      <c r="M263" s="75"/>
      <c r="N263" s="75"/>
      <c r="O263" s="75">
        <f>SUM((F263*15.5%))+(G263*11*13%)+(L263*28%)</f>
        <v>0</v>
      </c>
      <c r="P263" s="367"/>
      <c r="Q263" s="75"/>
      <c r="R263" s="75"/>
      <c r="S263" s="75"/>
      <c r="T263" s="75"/>
      <c r="U263" s="75"/>
      <c r="V263" s="75">
        <f>SUM((M263*15.5%))+(N263*11*13%)+(S263*28%)</f>
        <v>0</v>
      </c>
      <c r="W263" s="75"/>
      <c r="X263" s="75"/>
      <c r="Y263" s="75"/>
      <c r="Z263" s="75"/>
      <c r="AA263" s="75"/>
      <c r="AB263" s="75"/>
      <c r="AC263" s="75">
        <f>SUM((T263*15.5%))+(U263*11*13%)+(Z263*28%)</f>
        <v>0</v>
      </c>
      <c r="AD263" s="10"/>
      <c r="AE263" s="10"/>
      <c r="AF263" s="10"/>
      <c r="AG263" s="10"/>
      <c r="AH263" s="10"/>
      <c r="AI263" s="10"/>
      <c r="AJ263" s="10"/>
      <c r="AK263" s="10"/>
      <c r="AL263" s="112"/>
      <c r="AM263" s="112"/>
      <c r="AN263" s="112"/>
      <c r="AO263" s="112"/>
      <c r="AP263" s="112"/>
      <c r="AQ263" s="112"/>
      <c r="AR263" s="112"/>
      <c r="AS263" s="75">
        <f>SUM((AJ263*15.5%))+(AK263*11*13%)+(AP263*28%)</f>
        <v>0</v>
      </c>
      <c r="AT263" s="15"/>
    </row>
    <row r="264" spans="5:46" x14ac:dyDescent="0.3">
      <c r="E264" s="76"/>
      <c r="F264" s="75"/>
      <c r="G264" s="75"/>
      <c r="H264" s="75">
        <f t="shared" si="56"/>
        <v>0</v>
      </c>
      <c r="I264" s="75"/>
      <c r="J264" s="75"/>
      <c r="K264" s="75"/>
      <c r="L264" s="75"/>
      <c r="M264" s="75"/>
      <c r="N264" s="75"/>
      <c r="O264" s="110"/>
      <c r="P264" s="367"/>
      <c r="Q264" s="75"/>
      <c r="R264" s="75"/>
      <c r="S264" s="75"/>
      <c r="T264" s="75"/>
      <c r="U264" s="75"/>
      <c r="V264" s="75">
        <f>SUM((F264*15.5%))+(G264*11*13%)+(L264*28%)</f>
        <v>0</v>
      </c>
      <c r="W264" s="75"/>
      <c r="X264" s="75"/>
      <c r="Y264" s="75"/>
      <c r="Z264" s="75"/>
      <c r="AA264" s="75"/>
      <c r="AB264" s="75"/>
      <c r="AC264" s="75">
        <f>SUM((M264*15.5%))+(N264*11*13%)+(S264*28%)</f>
        <v>0</v>
      </c>
      <c r="AD264" s="10"/>
      <c r="AE264" s="10"/>
      <c r="AF264" s="10"/>
      <c r="AG264" s="10"/>
      <c r="AH264" s="10"/>
      <c r="AI264" s="10"/>
      <c r="AJ264" s="10"/>
      <c r="AK264" s="10"/>
      <c r="AL264" s="112"/>
      <c r="AM264" s="112"/>
      <c r="AN264" s="112"/>
      <c r="AO264" s="112"/>
      <c r="AP264" s="112"/>
      <c r="AQ264" s="112"/>
      <c r="AR264" s="112"/>
      <c r="AS264" s="75">
        <f>SUM((AC264*15.5%))+(AD264*11*13%)+(AI264*28%)</f>
        <v>0</v>
      </c>
      <c r="AT264" s="15"/>
    </row>
    <row r="265" spans="5:46" x14ac:dyDescent="0.3">
      <c r="E265" s="76"/>
      <c r="F265" s="75"/>
      <c r="G265" s="75"/>
      <c r="H265" s="75">
        <f t="shared" si="56"/>
        <v>0</v>
      </c>
      <c r="I265" s="75"/>
      <c r="J265" s="75"/>
      <c r="K265" s="75"/>
      <c r="L265" s="75"/>
      <c r="M265" s="75"/>
      <c r="N265" s="75"/>
      <c r="O265" s="110"/>
      <c r="P265" s="367"/>
      <c r="Q265" s="75"/>
      <c r="R265" s="75"/>
      <c r="S265" s="75"/>
      <c r="T265" s="75"/>
      <c r="U265" s="75"/>
      <c r="V265" s="75">
        <f>SUM((M265*15.5%))+(N265*11*13%)+(S265*28%)</f>
        <v>0</v>
      </c>
      <c r="W265" s="75"/>
      <c r="X265" s="75"/>
      <c r="Y265" s="75"/>
      <c r="Z265" s="75"/>
      <c r="AA265" s="75"/>
      <c r="AB265" s="75"/>
      <c r="AC265" s="75">
        <f>SUM((T265*15.5%))+(U265*11*13%)+(Z265*28%)</f>
        <v>0</v>
      </c>
      <c r="AD265" s="10"/>
      <c r="AE265" s="10"/>
      <c r="AF265" s="10"/>
      <c r="AG265" s="10"/>
      <c r="AH265" s="10"/>
      <c r="AI265" s="10"/>
      <c r="AJ265" s="10"/>
      <c r="AK265" s="10"/>
      <c r="AL265" s="112"/>
      <c r="AM265" s="112"/>
      <c r="AN265" s="112"/>
      <c r="AO265" s="112"/>
      <c r="AP265" s="112"/>
      <c r="AQ265" s="112"/>
      <c r="AR265" s="112"/>
      <c r="AS265" s="75">
        <f>SUM((F265*15.5%))+(G265*11*13%)+(Z265*28%)</f>
        <v>0</v>
      </c>
      <c r="AT265" s="15"/>
    </row>
    <row r="266" spans="5:46" x14ac:dyDescent="0.3">
      <c r="E266" s="76"/>
      <c r="F266" s="75"/>
      <c r="G266" s="75"/>
      <c r="H266" s="75">
        <f t="shared" si="56"/>
        <v>0</v>
      </c>
      <c r="I266" s="75"/>
      <c r="J266" s="75"/>
      <c r="K266" s="75"/>
      <c r="L266" s="75"/>
      <c r="M266" s="75"/>
      <c r="N266" s="75"/>
      <c r="O266" s="110"/>
      <c r="P266" s="367"/>
      <c r="Q266" s="75"/>
      <c r="R266" s="75"/>
      <c r="S266" s="75"/>
      <c r="T266" s="75"/>
      <c r="U266" s="75"/>
      <c r="V266" s="75">
        <f>SUM((M266*15.5%))+(N266*11*13%)+(S266*28%)</f>
        <v>0</v>
      </c>
      <c r="W266" s="75"/>
      <c r="X266" s="75"/>
      <c r="Y266" s="75"/>
      <c r="Z266" s="75"/>
      <c r="AA266" s="75"/>
      <c r="AB266" s="75"/>
      <c r="AC266" s="75">
        <f>SUM((T266*15.5%))+(U266*11*13%)+(Z266*28%)</f>
        <v>0</v>
      </c>
      <c r="AD266" s="10"/>
      <c r="AE266" s="10"/>
      <c r="AF266" s="10"/>
      <c r="AG266" s="10"/>
      <c r="AH266" s="10"/>
      <c r="AI266" s="10"/>
      <c r="AJ266" s="10"/>
      <c r="AK266" s="10"/>
      <c r="AL266" s="112"/>
      <c r="AM266" s="112"/>
      <c r="AN266" s="112"/>
      <c r="AO266" s="112"/>
      <c r="AP266" s="112"/>
      <c r="AQ266" s="112"/>
      <c r="AR266" s="112"/>
      <c r="AS266" s="75">
        <f>SUM((F266*15.5%))+(G266*11*13%)+(Z266*28%)</f>
        <v>0</v>
      </c>
      <c r="AT266" s="15"/>
    </row>
    <row r="267" spans="5:46" x14ac:dyDescent="0.3">
      <c r="E267" s="76"/>
      <c r="F267" s="75"/>
      <c r="G267" s="75"/>
      <c r="H267" s="75">
        <f t="shared" si="56"/>
        <v>0</v>
      </c>
      <c r="I267" s="75"/>
      <c r="J267" s="75"/>
      <c r="K267" s="75"/>
      <c r="L267" s="75"/>
      <c r="M267" s="75"/>
      <c r="N267" s="75"/>
      <c r="O267" s="75">
        <f>SUM((F267*15.5%))+(G267*11*13%)+(L267*28%)</f>
        <v>0</v>
      </c>
      <c r="P267" s="367"/>
      <c r="Q267" s="75"/>
      <c r="R267" s="75"/>
      <c r="S267" s="75"/>
      <c r="T267" s="75"/>
      <c r="U267" s="75"/>
      <c r="V267" s="75">
        <f>SUM((M267*15.5%))+(N267*11*13%)+(S267*28%)</f>
        <v>0</v>
      </c>
      <c r="W267" s="75"/>
      <c r="X267" s="75"/>
      <c r="Y267" s="75"/>
      <c r="Z267" s="75"/>
      <c r="AA267" s="75"/>
      <c r="AB267" s="75"/>
      <c r="AC267" s="75">
        <f>SUM((T267*15.5%))+(U267*11*13%)+(Z267*28%)</f>
        <v>0</v>
      </c>
      <c r="AD267" s="10"/>
      <c r="AE267" s="10"/>
      <c r="AF267" s="10"/>
      <c r="AG267" s="10"/>
      <c r="AH267" s="10"/>
      <c r="AI267" s="10"/>
      <c r="AJ267" s="10"/>
      <c r="AK267" s="10"/>
      <c r="AL267" s="112"/>
      <c r="AM267" s="112"/>
      <c r="AN267" s="112"/>
      <c r="AO267" s="112"/>
      <c r="AP267" s="112"/>
      <c r="AQ267" s="112"/>
      <c r="AR267" s="112"/>
      <c r="AS267" s="75">
        <f>SUM((AJ267*15.5%))+(AK267*11*13%)+(AP267*28%)</f>
        <v>0</v>
      </c>
      <c r="AT267" s="15"/>
    </row>
    <row r="268" spans="5:46" x14ac:dyDescent="0.3">
      <c r="E268" s="76"/>
      <c r="F268" s="75"/>
      <c r="G268" s="75"/>
      <c r="H268" s="75">
        <f t="shared" si="56"/>
        <v>0</v>
      </c>
      <c r="I268" s="75"/>
      <c r="J268" s="75"/>
      <c r="K268" s="75"/>
      <c r="L268" s="75"/>
      <c r="M268" s="75"/>
      <c r="N268" s="75"/>
      <c r="O268" s="75">
        <f>SUM((F268*15.5%))+(G268*11*13%)+(L268*28%)</f>
        <v>0</v>
      </c>
      <c r="P268" s="367"/>
      <c r="Q268" s="75"/>
      <c r="R268" s="75"/>
      <c r="S268" s="75"/>
      <c r="T268" s="75"/>
      <c r="U268" s="75"/>
      <c r="V268" s="75">
        <f>SUM((M268*15.5%))+(N268*11*13%)+(S268*28%)</f>
        <v>0</v>
      </c>
      <c r="W268" s="75"/>
      <c r="X268" s="75"/>
      <c r="Y268" s="75"/>
      <c r="Z268" s="75"/>
      <c r="AA268" s="75"/>
      <c r="AB268" s="75"/>
      <c r="AC268" s="75">
        <f>SUM((T268*15.5%))+(U268*11*13%)+(Z268*28%)</f>
        <v>0</v>
      </c>
      <c r="AD268" s="10"/>
      <c r="AE268" s="10"/>
      <c r="AF268" s="10"/>
      <c r="AG268" s="10"/>
      <c r="AH268" s="10"/>
      <c r="AI268" s="10"/>
      <c r="AJ268" s="10"/>
      <c r="AK268" s="10"/>
      <c r="AL268" s="112"/>
      <c r="AM268" s="112"/>
      <c r="AN268" s="112"/>
      <c r="AO268" s="112"/>
      <c r="AP268" s="112"/>
      <c r="AQ268" s="112"/>
      <c r="AR268" s="112"/>
      <c r="AS268" s="75">
        <f>SUM((AJ268*15.5%))+(AK268*11*13%)+(AP268*28%)</f>
        <v>0</v>
      </c>
      <c r="AT268" s="15"/>
    </row>
    <row r="269" spans="5:46" x14ac:dyDescent="0.3">
      <c r="E269" s="76"/>
      <c r="F269" s="76">
        <f>SUM(F262:F268)</f>
        <v>0</v>
      </c>
      <c r="G269" s="76">
        <f>SUM(G262:G268)</f>
        <v>0</v>
      </c>
      <c r="H269" s="76">
        <f>SUM(H262:H268)</f>
        <v>0</v>
      </c>
      <c r="I269" s="76">
        <f>SUM(I262:I268)</f>
        <v>0</v>
      </c>
      <c r="J269" s="76">
        <f>SUM(J262:J268)</f>
        <v>0</v>
      </c>
      <c r="K269" s="76">
        <f t="shared" ref="K269:N269" si="57">SUM(K262:K267)</f>
        <v>0</v>
      </c>
      <c r="L269" s="76">
        <f t="shared" si="57"/>
        <v>0</v>
      </c>
      <c r="M269" s="76">
        <f t="shared" si="57"/>
        <v>0</v>
      </c>
      <c r="N269" s="76">
        <f t="shared" si="57"/>
        <v>0</v>
      </c>
      <c r="O269" s="76">
        <f>SUM(O262:O268)</f>
        <v>0</v>
      </c>
      <c r="P269" s="368">
        <f>SUM(P262:P268)</f>
        <v>0</v>
      </c>
      <c r="Q269" s="76">
        <f>SUM(Q262:Q268)</f>
        <v>0</v>
      </c>
      <c r="R269" s="76">
        <f t="shared" ref="R269:U269" si="58">SUM(R262:R267)</f>
        <v>0</v>
      </c>
      <c r="S269" s="76">
        <f t="shared" si="58"/>
        <v>0</v>
      </c>
      <c r="T269" s="76">
        <f t="shared" si="58"/>
        <v>0</v>
      </c>
      <c r="U269" s="76">
        <f t="shared" si="58"/>
        <v>0</v>
      </c>
      <c r="V269" s="76">
        <f>SUM(V262:V268)</f>
        <v>0</v>
      </c>
      <c r="W269" s="76">
        <f>SUM(W262:W268)</f>
        <v>0</v>
      </c>
      <c r="X269" s="76">
        <f>SUM(X262:X268)</f>
        <v>0</v>
      </c>
      <c r="Y269" s="76">
        <f t="shared" ref="Y269:AB269" si="59">SUM(Y262:Y267)</f>
        <v>0</v>
      </c>
      <c r="Z269" s="76">
        <f t="shared" si="59"/>
        <v>0</v>
      </c>
      <c r="AA269" s="76">
        <f t="shared" si="59"/>
        <v>0</v>
      </c>
      <c r="AB269" s="76">
        <f t="shared" si="59"/>
        <v>0</v>
      </c>
      <c r="AC269" s="76">
        <f>SUM(AC262:AC268)</f>
        <v>0</v>
      </c>
      <c r="AD269" s="10"/>
      <c r="AE269" s="10"/>
      <c r="AF269" s="10"/>
      <c r="AG269" s="10"/>
      <c r="AH269" s="10"/>
      <c r="AI269" s="10"/>
      <c r="AJ269" s="10"/>
      <c r="AK269" s="10"/>
      <c r="AL269" s="112"/>
      <c r="AM269" s="112"/>
      <c r="AN269" s="112"/>
      <c r="AO269" s="112"/>
      <c r="AP269" s="112"/>
      <c r="AQ269" s="112"/>
      <c r="AR269" s="112"/>
      <c r="AS269" s="76">
        <f>SUM(AS262:AS268)</f>
        <v>0</v>
      </c>
      <c r="AT269" s="17"/>
    </row>
    <row r="270" spans="5:46" x14ac:dyDescent="0.3"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P270" s="255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S270" s="10"/>
    </row>
    <row r="271" spans="5:46" x14ac:dyDescent="0.3">
      <c r="E271" s="10"/>
      <c r="F271" s="10"/>
      <c r="G271" s="10"/>
      <c r="H271" s="10"/>
      <c r="I271" s="312" t="s">
        <v>592</v>
      </c>
      <c r="J271" s="312"/>
      <c r="K271" s="312"/>
      <c r="L271" s="312"/>
      <c r="M271" s="312"/>
      <c r="N271" s="312"/>
      <c r="O271" s="313" t="s">
        <v>587</v>
      </c>
      <c r="P271" s="313"/>
      <c r="Q271" s="313"/>
      <c r="R271" s="313"/>
      <c r="S271" s="313"/>
      <c r="T271" s="313"/>
      <c r="U271" s="312" t="s">
        <v>593</v>
      </c>
      <c r="V271" s="312"/>
      <c r="W271" s="312"/>
      <c r="X271" s="312"/>
      <c r="Y271" s="312"/>
      <c r="Z271" s="312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S271" s="10"/>
    </row>
    <row r="272" spans="5:46" x14ac:dyDescent="0.3">
      <c r="E272" s="75" t="s">
        <v>535</v>
      </c>
      <c r="F272" s="75" t="s">
        <v>536</v>
      </c>
      <c r="G272" s="75" t="s">
        <v>537</v>
      </c>
      <c r="H272" s="75" t="s">
        <v>538</v>
      </c>
      <c r="I272" s="75" t="s">
        <v>2</v>
      </c>
      <c r="J272" s="75" t="s">
        <v>17</v>
      </c>
      <c r="K272" s="75" t="s">
        <v>20</v>
      </c>
      <c r="L272" s="75" t="s">
        <v>26</v>
      </c>
      <c r="M272" s="75" t="s">
        <v>35</v>
      </c>
      <c r="N272" s="75" t="s">
        <v>45</v>
      </c>
      <c r="O272" s="75" t="s">
        <v>2</v>
      </c>
      <c r="P272" s="367" t="s">
        <v>17</v>
      </c>
      <c r="Q272" s="75" t="s">
        <v>20</v>
      </c>
      <c r="R272" s="75" t="s">
        <v>26</v>
      </c>
      <c r="S272" s="75" t="s">
        <v>35</v>
      </c>
      <c r="T272" s="75" t="s">
        <v>45</v>
      </c>
      <c r="U272" s="75" t="s">
        <v>2</v>
      </c>
      <c r="V272" s="75" t="s">
        <v>17</v>
      </c>
      <c r="W272" s="75" t="s">
        <v>20</v>
      </c>
      <c r="X272" s="75" t="s">
        <v>26</v>
      </c>
      <c r="Y272" s="75" t="s">
        <v>35</v>
      </c>
      <c r="Z272" s="75" t="s">
        <v>45</v>
      </c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S272" s="10"/>
    </row>
    <row r="273" spans="5:45" x14ac:dyDescent="0.3">
      <c r="E273" s="75"/>
      <c r="F273" s="75"/>
      <c r="G273" s="75"/>
      <c r="H273" s="75">
        <f>SUM(F273+(G273*11))</f>
        <v>0</v>
      </c>
      <c r="I273" s="75"/>
      <c r="J273" s="75"/>
      <c r="K273" s="75"/>
      <c r="L273" s="75"/>
      <c r="M273" s="75"/>
      <c r="N273" s="75"/>
      <c r="O273" s="75"/>
      <c r="P273" s="367"/>
      <c r="Q273" s="75"/>
      <c r="R273" s="75"/>
      <c r="S273" s="75"/>
      <c r="T273" s="75">
        <f>SUM((F273*15.5%))+(G273*11*13%)+(Q273*28%)</f>
        <v>0</v>
      </c>
      <c r="U273" s="75"/>
      <c r="V273" s="75"/>
      <c r="W273" s="75"/>
      <c r="X273" s="75"/>
      <c r="Y273" s="75"/>
      <c r="Z273" s="75">
        <f>SUM((R273*15.5%))+(S273*11*13%)+(W273*28%)</f>
        <v>0</v>
      </c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S273" s="10"/>
    </row>
    <row r="274" spans="5:45" x14ac:dyDescent="0.3">
      <c r="E274" s="75"/>
      <c r="F274" s="75"/>
      <c r="G274" s="75"/>
      <c r="H274" s="75">
        <f t="shared" ref="H274:H279" si="60">SUM(F274+(G274*11))</f>
        <v>0</v>
      </c>
      <c r="I274" s="75"/>
      <c r="J274" s="75"/>
      <c r="K274" s="75"/>
      <c r="L274" s="75"/>
      <c r="M274" s="75"/>
      <c r="N274" s="75"/>
      <c r="O274" s="75"/>
      <c r="P274" s="367"/>
      <c r="Q274" s="75"/>
      <c r="R274" s="75"/>
      <c r="S274" s="75"/>
      <c r="T274" s="75">
        <f>SUM((F274*15.5%))+(G274*11*13%)+(Q274*28%)</f>
        <v>0</v>
      </c>
      <c r="U274" s="75"/>
      <c r="V274" s="75"/>
      <c r="W274" s="75"/>
      <c r="X274" s="75"/>
      <c r="Y274" s="75"/>
      <c r="Z274" s="75">
        <f>SUM((F274*15.5%))+(G274*11*13%)+(W274*28%)</f>
        <v>0</v>
      </c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S274" s="10"/>
    </row>
    <row r="275" spans="5:45" x14ac:dyDescent="0.3">
      <c r="E275" s="76"/>
      <c r="F275" s="75"/>
      <c r="G275" s="75"/>
      <c r="H275" s="75">
        <f t="shared" si="60"/>
        <v>0</v>
      </c>
      <c r="I275" s="75"/>
      <c r="J275" s="75"/>
      <c r="K275" s="75"/>
      <c r="L275" s="75"/>
      <c r="M275" s="75"/>
      <c r="N275" s="75">
        <f>SUM((F275*15.5%))+(G275*11*13%)+(K275*28%)</f>
        <v>0</v>
      </c>
      <c r="O275" s="75"/>
      <c r="P275" s="367"/>
      <c r="Q275" s="75"/>
      <c r="R275" s="75"/>
      <c r="S275" s="75"/>
      <c r="U275" s="75"/>
      <c r="V275" s="75"/>
      <c r="W275" s="75"/>
      <c r="X275" s="75"/>
      <c r="Y275" s="75"/>
      <c r="Z275" s="75">
        <f t="shared" ref="Z275:Z277" si="61">SUM((R275*15.5%))+(S275*11*13%)+(W275*28%)</f>
        <v>0</v>
      </c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S275" s="10"/>
    </row>
    <row r="276" spans="5:45" x14ac:dyDescent="0.3">
      <c r="E276" s="76"/>
      <c r="F276" s="75"/>
      <c r="G276" s="75"/>
      <c r="H276" s="75">
        <f t="shared" si="60"/>
        <v>0</v>
      </c>
      <c r="I276" s="75"/>
      <c r="J276" s="75"/>
      <c r="K276" s="75"/>
      <c r="L276" s="75"/>
      <c r="M276" s="75"/>
      <c r="N276" s="75"/>
      <c r="O276" s="75"/>
      <c r="P276" s="367"/>
      <c r="Q276" s="75"/>
      <c r="R276" s="75"/>
      <c r="S276" s="75"/>
      <c r="T276" s="75">
        <f t="shared" ref="T276:T277" si="62">SUM((F276*15.5%))+(G276*11*13%)+(Q276*28%)</f>
        <v>0</v>
      </c>
      <c r="U276" s="75"/>
      <c r="V276" s="75"/>
      <c r="W276" s="75"/>
      <c r="X276" s="75"/>
      <c r="Y276" s="75"/>
      <c r="Z276" s="75">
        <f t="shared" si="61"/>
        <v>0</v>
      </c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S276" s="10"/>
    </row>
    <row r="277" spans="5:45" x14ac:dyDescent="0.3">
      <c r="E277" s="76"/>
      <c r="F277" s="75"/>
      <c r="G277" s="75"/>
      <c r="H277" s="75">
        <f t="shared" si="60"/>
        <v>0</v>
      </c>
      <c r="I277" s="75"/>
      <c r="J277" s="75"/>
      <c r="K277" s="75"/>
      <c r="L277" s="75"/>
      <c r="M277" s="75"/>
      <c r="N277" s="75"/>
      <c r="O277" s="75"/>
      <c r="P277" s="367"/>
      <c r="Q277" s="75"/>
      <c r="R277" s="75"/>
      <c r="S277" s="75"/>
      <c r="T277" s="75">
        <f t="shared" si="62"/>
        <v>0</v>
      </c>
      <c r="U277" s="75"/>
      <c r="V277" s="75"/>
      <c r="W277" s="75"/>
      <c r="X277" s="75"/>
      <c r="Y277" s="75"/>
      <c r="Z277" s="75">
        <f t="shared" si="61"/>
        <v>0</v>
      </c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S277" s="10"/>
    </row>
    <row r="278" spans="5:45" x14ac:dyDescent="0.3">
      <c r="E278" s="76"/>
      <c r="F278" s="75"/>
      <c r="G278" s="75"/>
      <c r="H278" s="75">
        <f t="shared" si="60"/>
        <v>0</v>
      </c>
      <c r="I278" s="75"/>
      <c r="J278" s="75"/>
      <c r="K278" s="75"/>
      <c r="L278" s="75"/>
      <c r="M278" s="75"/>
      <c r="N278" s="75"/>
      <c r="O278" s="75"/>
      <c r="P278" s="367"/>
      <c r="Q278" s="75"/>
      <c r="R278" s="75"/>
      <c r="S278" s="75"/>
      <c r="T278" s="75"/>
      <c r="U278" s="75">
        <v>0</v>
      </c>
      <c r="V278" s="75"/>
      <c r="W278" s="75"/>
      <c r="X278" s="75"/>
      <c r="Y278" s="75"/>
      <c r="Z278" s="75">
        <f>SUM((F278*15.5%))+(G278*11*13%)+(W278*28%)</f>
        <v>0</v>
      </c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S278" s="10"/>
    </row>
    <row r="279" spans="5:45" x14ac:dyDescent="0.3">
      <c r="E279" s="76"/>
      <c r="F279" s="76"/>
      <c r="G279" s="76"/>
      <c r="H279" s="76">
        <f t="shared" si="60"/>
        <v>0</v>
      </c>
      <c r="I279" s="76"/>
      <c r="J279" s="76"/>
      <c r="K279" s="76"/>
      <c r="L279" s="76"/>
      <c r="M279" s="76"/>
      <c r="N279" s="75"/>
      <c r="O279" s="76"/>
      <c r="P279" s="368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S279" s="10"/>
    </row>
    <row r="280" spans="5:45" x14ac:dyDescent="0.3">
      <c r="E280" s="10"/>
      <c r="F280" s="10"/>
      <c r="G280" s="10"/>
      <c r="H280" s="10">
        <f>SUM(H273:H279)</f>
        <v>0</v>
      </c>
      <c r="I280" s="10">
        <f>SUM(I273:I279)</f>
        <v>0</v>
      </c>
      <c r="J280" s="10">
        <f t="shared" ref="J280:Z280" si="63">SUM(J273:J279)</f>
        <v>0</v>
      </c>
      <c r="K280" s="10">
        <f t="shared" si="63"/>
        <v>0</v>
      </c>
      <c r="L280" s="10">
        <f t="shared" si="63"/>
        <v>0</v>
      </c>
      <c r="M280" s="10">
        <f t="shared" si="63"/>
        <v>0</v>
      </c>
      <c r="N280" s="10">
        <f t="shared" si="63"/>
        <v>0</v>
      </c>
      <c r="O280" s="10">
        <f t="shared" si="63"/>
        <v>0</v>
      </c>
      <c r="P280" s="255">
        <f t="shared" si="63"/>
        <v>0</v>
      </c>
      <c r="Q280" s="10">
        <f t="shared" si="63"/>
        <v>0</v>
      </c>
      <c r="R280" s="10">
        <f t="shared" si="63"/>
        <v>0</v>
      </c>
      <c r="S280" s="10">
        <f t="shared" si="63"/>
        <v>0</v>
      </c>
      <c r="T280" s="10">
        <f t="shared" si="63"/>
        <v>0</v>
      </c>
      <c r="U280" s="10">
        <f t="shared" si="63"/>
        <v>0</v>
      </c>
      <c r="V280" s="10">
        <f t="shared" si="63"/>
        <v>0</v>
      </c>
      <c r="W280" s="10">
        <f t="shared" si="63"/>
        <v>0</v>
      </c>
      <c r="X280" s="10">
        <f t="shared" si="63"/>
        <v>0</v>
      </c>
      <c r="Y280" s="10">
        <f t="shared" si="63"/>
        <v>0</v>
      </c>
      <c r="Z280" s="10">
        <f t="shared" si="63"/>
        <v>0</v>
      </c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S280" s="10"/>
    </row>
    <row r="281" spans="5:45" x14ac:dyDescent="0.3">
      <c r="E281" s="10"/>
      <c r="F281" s="10"/>
      <c r="G281" s="10"/>
      <c r="H281" s="10"/>
      <c r="I281" s="312" t="s">
        <v>594</v>
      </c>
      <c r="J281" s="312"/>
      <c r="K281" s="312"/>
      <c r="L281" s="312"/>
      <c r="M281" s="312"/>
      <c r="N281" s="312"/>
      <c r="O281" s="312" t="s">
        <v>595</v>
      </c>
      <c r="P281" s="312"/>
      <c r="Q281" s="312"/>
      <c r="R281" s="312"/>
      <c r="S281" s="312"/>
      <c r="T281" s="312"/>
      <c r="U281" s="311">
        <v>107060</v>
      </c>
      <c r="V281" s="311"/>
      <c r="W281" s="311"/>
      <c r="X281" s="311"/>
      <c r="Y281" s="311"/>
      <c r="Z281" s="311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S281" s="10"/>
    </row>
    <row r="282" spans="5:45" x14ac:dyDescent="0.3">
      <c r="E282" s="75" t="s">
        <v>535</v>
      </c>
      <c r="F282" s="75" t="s">
        <v>536</v>
      </c>
      <c r="G282" s="75" t="s">
        <v>537</v>
      </c>
      <c r="H282" s="75" t="s">
        <v>538</v>
      </c>
      <c r="I282" s="75" t="s">
        <v>2</v>
      </c>
      <c r="J282" s="75" t="s">
        <v>17</v>
      </c>
      <c r="K282" s="75" t="s">
        <v>20</v>
      </c>
      <c r="L282" s="75" t="s">
        <v>26</v>
      </c>
      <c r="M282" s="75" t="s">
        <v>35</v>
      </c>
      <c r="N282" s="75" t="s">
        <v>45</v>
      </c>
      <c r="O282" s="75" t="s">
        <v>2</v>
      </c>
      <c r="P282" s="367" t="s">
        <v>17</v>
      </c>
      <c r="Q282" s="75" t="s">
        <v>20</v>
      </c>
      <c r="R282" s="75" t="s">
        <v>26</v>
      </c>
      <c r="S282" s="75" t="s">
        <v>35</v>
      </c>
      <c r="T282" s="75" t="s">
        <v>45</v>
      </c>
      <c r="U282" s="75" t="s">
        <v>2</v>
      </c>
      <c r="V282" s="75" t="s">
        <v>17</v>
      </c>
      <c r="W282" s="75" t="s">
        <v>20</v>
      </c>
      <c r="X282" s="75" t="s">
        <v>26</v>
      </c>
      <c r="Y282" s="75" t="s">
        <v>35</v>
      </c>
      <c r="Z282" s="75" t="s">
        <v>45</v>
      </c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S282" s="10"/>
    </row>
    <row r="283" spans="5:45" x14ac:dyDescent="0.3">
      <c r="E283" s="76"/>
      <c r="F283" s="76"/>
      <c r="G283" s="76"/>
      <c r="H283" s="76">
        <f t="shared" ref="H283:H286" si="64">SUM(F283+(G283*11))</f>
        <v>0</v>
      </c>
      <c r="I283" s="76"/>
      <c r="J283" s="76"/>
      <c r="K283" s="76"/>
      <c r="L283" s="76"/>
      <c r="M283" s="76"/>
      <c r="N283" s="75"/>
      <c r="O283" s="76"/>
      <c r="P283" s="368"/>
      <c r="Q283" s="76"/>
      <c r="R283" s="76"/>
      <c r="S283" s="76"/>
      <c r="T283" s="75">
        <f>SUM((F283*15.5%))+(G283*11*13%)+(Q283*28%)</f>
        <v>0</v>
      </c>
      <c r="U283" s="76"/>
      <c r="V283" s="76"/>
      <c r="W283" s="76"/>
      <c r="X283" s="76"/>
      <c r="Y283" s="76"/>
      <c r="Z283" s="75">
        <f>SUM((L283*15.5%))+(M283*11*13%)+(W283*28%)</f>
        <v>0</v>
      </c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S283" s="10"/>
    </row>
    <row r="284" spans="5:45" x14ac:dyDescent="0.3">
      <c r="E284" s="109"/>
      <c r="F284" s="109"/>
      <c r="G284" s="109"/>
      <c r="H284" s="76">
        <f t="shared" si="64"/>
        <v>0</v>
      </c>
      <c r="I284" s="109"/>
      <c r="J284" s="109"/>
      <c r="K284" s="109"/>
      <c r="L284" s="109"/>
      <c r="M284" s="109"/>
      <c r="N284" s="75">
        <f>SUM((F284*15.5%))+(G284*11*13%)+(K284*28%)</f>
        <v>0</v>
      </c>
      <c r="O284" s="110"/>
      <c r="P284" s="287"/>
      <c r="Q284" s="109"/>
      <c r="R284" s="109"/>
      <c r="S284" s="109"/>
      <c r="U284" s="110"/>
      <c r="V284" s="109"/>
      <c r="W284" s="109"/>
      <c r="X284" s="109"/>
      <c r="Y284" s="109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S284" s="10"/>
    </row>
    <row r="285" spans="5:45" x14ac:dyDescent="0.3">
      <c r="E285" s="109"/>
      <c r="F285" s="109"/>
      <c r="G285" s="109"/>
      <c r="H285" s="76">
        <f t="shared" si="64"/>
        <v>0</v>
      </c>
      <c r="I285" s="109"/>
      <c r="J285" s="109"/>
      <c r="K285" s="109"/>
      <c r="L285" s="109"/>
      <c r="M285" s="109"/>
      <c r="N285" s="109"/>
      <c r="O285" s="110"/>
      <c r="P285" s="287"/>
      <c r="Q285" s="109"/>
      <c r="R285" s="109"/>
      <c r="S285" s="109"/>
      <c r="U285" s="277"/>
      <c r="V285" s="109"/>
      <c r="W285" s="109"/>
      <c r="X285" s="109"/>
      <c r="Y285" s="109"/>
      <c r="Z285" s="75">
        <f>SUM((F285*15.5%))+(G285*11*13%)+(W285*28%)</f>
        <v>0</v>
      </c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S285" s="10"/>
    </row>
    <row r="286" spans="5:45" x14ac:dyDescent="0.3">
      <c r="E286" s="109"/>
      <c r="F286" s="109"/>
      <c r="G286" s="109"/>
      <c r="H286" s="76">
        <f t="shared" si="64"/>
        <v>0</v>
      </c>
      <c r="I286" s="109">
        <f>SUM(I283:I285)</f>
        <v>0</v>
      </c>
      <c r="J286" s="109">
        <f t="shared" ref="J286:N286" si="65">SUM(J283:J285)</f>
        <v>0</v>
      </c>
      <c r="K286" s="109">
        <f t="shared" si="65"/>
        <v>0</v>
      </c>
      <c r="L286" s="109">
        <f t="shared" si="65"/>
        <v>0</v>
      </c>
      <c r="M286" s="109">
        <f t="shared" si="65"/>
        <v>0</v>
      </c>
      <c r="N286" s="109">
        <f t="shared" si="65"/>
        <v>0</v>
      </c>
      <c r="O286" s="109">
        <f t="shared" ref="O286" si="66">SUM(O283:O285)</f>
        <v>0</v>
      </c>
      <c r="P286" s="287">
        <f t="shared" ref="P286" si="67">SUM(P283:P285)</f>
        <v>0</v>
      </c>
      <c r="Q286" s="109">
        <f t="shared" ref="Q286" si="68">SUM(Q283:Q285)</f>
        <v>0</v>
      </c>
      <c r="R286" s="109">
        <f t="shared" ref="R286" si="69">SUM(R283:R285)</f>
        <v>0</v>
      </c>
      <c r="S286" s="109">
        <f t="shared" ref="S286" si="70">SUM(S283:S285)</f>
        <v>0</v>
      </c>
      <c r="T286" s="109">
        <f t="shared" ref="T286:Y286" si="71">SUM(T283:T285)</f>
        <v>0</v>
      </c>
      <c r="U286" s="109">
        <f t="shared" si="71"/>
        <v>0</v>
      </c>
      <c r="V286" s="109">
        <f t="shared" si="71"/>
        <v>0</v>
      </c>
      <c r="W286" s="109">
        <f t="shared" si="71"/>
        <v>0</v>
      </c>
      <c r="X286" s="109">
        <f t="shared" si="71"/>
        <v>0</v>
      </c>
      <c r="Y286" s="109">
        <f t="shared" si="71"/>
        <v>0</v>
      </c>
      <c r="Z286" s="109">
        <f>SUM(Z283:Z285)</f>
        <v>0</v>
      </c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S286" s="10"/>
    </row>
    <row r="287" spans="5:45" x14ac:dyDescent="0.3">
      <c r="E287" s="10"/>
      <c r="F287" s="10"/>
      <c r="G287" s="10"/>
      <c r="H287" s="10">
        <f>SUM(H283:H286)</f>
        <v>0</v>
      </c>
      <c r="I287" s="10"/>
      <c r="J287" s="10"/>
      <c r="K287" s="10"/>
      <c r="L287" s="10"/>
      <c r="M287" s="10"/>
      <c r="N287" s="10"/>
      <c r="P287" s="255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S287" s="10"/>
    </row>
    <row r="288" spans="5:45" x14ac:dyDescent="0.3"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P288" s="255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S288" s="10"/>
    </row>
    <row r="289" spans="5:45" x14ac:dyDescent="0.3">
      <c r="E289" s="109" t="s">
        <v>596</v>
      </c>
      <c r="F289" s="109"/>
      <c r="G289" s="109"/>
      <c r="H289" s="109" t="s">
        <v>597</v>
      </c>
      <c r="I289" s="109" t="s">
        <v>598</v>
      </c>
      <c r="J289" s="109" t="s">
        <v>599</v>
      </c>
      <c r="K289" s="10"/>
      <c r="L289" s="10"/>
      <c r="M289" s="10"/>
      <c r="N289" s="10"/>
      <c r="P289" s="255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S289" s="10"/>
    </row>
    <row r="290" spans="5:45" x14ac:dyDescent="0.3">
      <c r="E290" s="109"/>
      <c r="F290" s="111" t="s">
        <v>587</v>
      </c>
      <c r="G290" s="109"/>
      <c r="H290" s="109"/>
      <c r="I290" s="109">
        <f>H290*12</f>
        <v>0</v>
      </c>
      <c r="J290" s="109">
        <f>(I290*15.5%)+(H290*11*13%)</f>
        <v>0</v>
      </c>
      <c r="K290" s="10"/>
      <c r="L290" s="10"/>
      <c r="M290" s="10"/>
      <c r="N290" s="10"/>
      <c r="P290" s="255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S290" s="10"/>
    </row>
    <row r="291" spans="5:45" x14ac:dyDescent="0.3">
      <c r="E291" s="109"/>
      <c r="F291" s="111" t="s">
        <v>587</v>
      </c>
      <c r="G291" s="109"/>
      <c r="H291" s="109"/>
      <c r="I291" s="109">
        <f t="shared" ref="I291:I293" si="72">H291*12</f>
        <v>0</v>
      </c>
      <c r="J291" s="109">
        <f t="shared" ref="J291:J293" si="73">(I291*15.5%)+(H291*11*13%)</f>
        <v>0</v>
      </c>
      <c r="K291" s="10"/>
      <c r="L291" s="10"/>
      <c r="M291" s="10"/>
      <c r="N291" s="10"/>
      <c r="P291" s="255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S291" s="10"/>
    </row>
    <row r="292" spans="5:45" x14ac:dyDescent="0.3">
      <c r="E292" s="109"/>
      <c r="F292" s="111" t="s">
        <v>541</v>
      </c>
      <c r="G292" s="109"/>
      <c r="H292" s="109"/>
      <c r="I292" s="109">
        <f t="shared" si="72"/>
        <v>0</v>
      </c>
      <c r="J292" s="109">
        <f t="shared" si="73"/>
        <v>0</v>
      </c>
      <c r="K292" s="10"/>
      <c r="L292" s="10"/>
      <c r="M292" s="10"/>
      <c r="N292" s="10"/>
      <c r="O292" s="290"/>
      <c r="P292" s="255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S292" s="10"/>
    </row>
    <row r="293" spans="5:45" x14ac:dyDescent="0.3">
      <c r="E293" s="109"/>
      <c r="F293" s="111" t="s">
        <v>593</v>
      </c>
      <c r="G293" s="109"/>
      <c r="H293" s="109"/>
      <c r="I293" s="109">
        <f t="shared" si="72"/>
        <v>0</v>
      </c>
      <c r="J293" s="109">
        <f t="shared" si="73"/>
        <v>0</v>
      </c>
      <c r="K293" s="10"/>
      <c r="L293" s="10"/>
      <c r="M293" s="10"/>
      <c r="N293" s="10"/>
      <c r="O293" s="290"/>
      <c r="P293" s="255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S293" s="10"/>
    </row>
    <row r="294" spans="5:45" x14ac:dyDescent="0.3"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290"/>
      <c r="P294" s="255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S294" s="10"/>
    </row>
    <row r="295" spans="5:45" x14ac:dyDescent="0.3"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248"/>
      <c r="P295" s="255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S295" s="10"/>
    </row>
    <row r="296" spans="5:45" x14ac:dyDescent="0.3"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290"/>
      <c r="P296" s="255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S296" s="10"/>
    </row>
    <row r="297" spans="5:45" x14ac:dyDescent="0.3"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P297" s="255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S297" s="10"/>
    </row>
    <row r="298" spans="5:45" x14ac:dyDescent="0.3"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P298" s="255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S298" s="10"/>
    </row>
    <row r="299" spans="5:45" x14ac:dyDescent="0.3"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P299" s="255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S299" s="10"/>
    </row>
    <row r="300" spans="5:45" x14ac:dyDescent="0.3"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P300" s="255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S300" s="10"/>
    </row>
    <row r="301" spans="5:45" x14ac:dyDescent="0.3"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P301" s="255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S301" s="10"/>
    </row>
    <row r="302" spans="5:45" x14ac:dyDescent="0.3"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P302" s="255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S302" s="10"/>
    </row>
    <row r="303" spans="5:45" x14ac:dyDescent="0.3"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P303" s="255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S303" s="10"/>
    </row>
    <row r="304" spans="5:45" x14ac:dyDescent="0.3"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P304" s="255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S304" s="10"/>
    </row>
  </sheetData>
  <mergeCells count="9">
    <mergeCell ref="I260:O260"/>
    <mergeCell ref="P260:V260"/>
    <mergeCell ref="W260:AC260"/>
    <mergeCell ref="U281:Z281"/>
    <mergeCell ref="I281:N281"/>
    <mergeCell ref="O281:T281"/>
    <mergeCell ref="I271:N271"/>
    <mergeCell ref="O271:T271"/>
    <mergeCell ref="U271:Z271"/>
  </mergeCells>
  <conditionalFormatting sqref="F254">
    <cfRule type="expression" dxfId="0" priority="1">
      <formula>$F$254&lt;&gt;0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E476-6BFF-43B6-9E0D-78E1D4466223}">
  <dimension ref="A1:G169"/>
  <sheetViews>
    <sheetView tabSelected="1" workbookViewId="0">
      <selection activeCell="B20" sqref="B20"/>
    </sheetView>
  </sheetViews>
  <sheetFormatPr defaultColWidth="9.109375" defaultRowHeight="10.199999999999999" x14ac:dyDescent="0.2"/>
  <cols>
    <col min="1" max="1" width="52" style="258" customWidth="1"/>
    <col min="2" max="2" width="27.5546875" style="258" customWidth="1"/>
    <col min="3" max="16384" width="9.109375" style="258"/>
  </cols>
  <sheetData>
    <row r="1" spans="1:7" ht="11.25" x14ac:dyDescent="0.2">
      <c r="A1" s="315" t="s">
        <v>725</v>
      </c>
      <c r="B1" s="315"/>
      <c r="C1" s="257"/>
      <c r="D1" s="257"/>
      <c r="E1" s="257"/>
      <c r="F1" s="257"/>
      <c r="G1" s="257"/>
    </row>
    <row r="2" spans="1:7" ht="11.25" x14ac:dyDescent="0.2">
      <c r="A2" s="316" t="s">
        <v>815</v>
      </c>
      <c r="B2" s="316"/>
      <c r="C2" s="259"/>
      <c r="D2" s="259"/>
      <c r="E2" s="259"/>
      <c r="F2" s="259"/>
      <c r="G2" s="259"/>
    </row>
    <row r="3" spans="1:7" ht="11.25" x14ac:dyDescent="0.2">
      <c r="A3" s="314"/>
      <c r="B3" s="314"/>
      <c r="C3" s="314"/>
      <c r="D3" s="314"/>
      <c r="E3" s="314"/>
      <c r="F3" s="314"/>
      <c r="G3" s="314"/>
    </row>
    <row r="4" spans="1:7" ht="11.25" x14ac:dyDescent="0.2">
      <c r="A4" s="260"/>
      <c r="B4" s="260"/>
      <c r="C4" s="260"/>
      <c r="D4" s="260"/>
      <c r="E4" s="260"/>
      <c r="F4" s="260"/>
      <c r="G4" s="260"/>
    </row>
    <row r="5" spans="1:7" ht="11.25" x14ac:dyDescent="0.2">
      <c r="A5" s="261" t="str">
        <f>'Városgazd elemi'!D3</f>
        <v>013320</v>
      </c>
      <c r="B5" s="261"/>
      <c r="C5" s="260"/>
      <c r="D5" s="260"/>
      <c r="E5" s="260"/>
      <c r="F5" s="260"/>
      <c r="G5" s="260"/>
    </row>
    <row r="6" spans="1:7" ht="11.25" x14ac:dyDescent="0.2">
      <c r="A6" s="262" t="s">
        <v>550</v>
      </c>
      <c r="B6" s="263">
        <f>'Városgazd elemi'!D21</f>
        <v>3496800</v>
      </c>
    </row>
    <row r="7" spans="1:7" ht="11.25" x14ac:dyDescent="0.2">
      <c r="A7" s="262" t="s">
        <v>552</v>
      </c>
      <c r="B7" s="263">
        <f>'Városgazd elemi'!D22</f>
        <v>461869</v>
      </c>
    </row>
    <row r="8" spans="1:7" ht="11.25" x14ac:dyDescent="0.2">
      <c r="A8" s="262" t="s">
        <v>554</v>
      </c>
      <c r="B8" s="263">
        <f>'Városgazd elemi'!D47</f>
        <v>254000</v>
      </c>
    </row>
    <row r="9" spans="1:7" ht="11.25" x14ac:dyDescent="0.2">
      <c r="A9" s="262" t="s">
        <v>556</v>
      </c>
      <c r="B9" s="263">
        <f>'Városgazd elemi'!D56</f>
        <v>0</v>
      </c>
    </row>
    <row r="10" spans="1:7" ht="11.25" x14ac:dyDescent="0.2">
      <c r="A10" s="262" t="s">
        <v>558</v>
      </c>
      <c r="B10" s="263">
        <f>'Városgazd elemi'!D73</f>
        <v>0</v>
      </c>
    </row>
    <row r="11" spans="1:7" ht="11.25" x14ac:dyDescent="0.2">
      <c r="A11" s="262" t="s">
        <v>560</v>
      </c>
      <c r="B11" s="263">
        <f>'Városgazd elemi'!D81</f>
        <v>0</v>
      </c>
    </row>
    <row r="12" spans="1:7" ht="11.25" x14ac:dyDescent="0.2">
      <c r="A12" s="262" t="s">
        <v>562</v>
      </c>
      <c r="B12" s="263">
        <f>'Városgazd elemi'!D86</f>
        <v>0</v>
      </c>
    </row>
    <row r="13" spans="1:7" ht="11.25" x14ac:dyDescent="0.2">
      <c r="A13" s="262" t="s">
        <v>563</v>
      </c>
      <c r="B13" s="263">
        <f>'Városgazd elemi'!D96</f>
        <v>0</v>
      </c>
    </row>
    <row r="14" spans="1:7" ht="11.25" x14ac:dyDescent="0.2">
      <c r="A14" s="262" t="s">
        <v>565</v>
      </c>
      <c r="B14" s="263">
        <f>'Városgazd elemi'!D133</f>
        <v>0</v>
      </c>
    </row>
    <row r="15" spans="1:7" s="266" customFormat="1" ht="11.25" x14ac:dyDescent="0.2">
      <c r="A15" s="264" t="s">
        <v>727</v>
      </c>
      <c r="B15" s="265">
        <f>SUM(B6:B14)</f>
        <v>4212669</v>
      </c>
    </row>
    <row r="16" spans="1:7" ht="11.25" x14ac:dyDescent="0.2">
      <c r="A16" s="267"/>
      <c r="B16" s="267"/>
    </row>
    <row r="17" spans="1:2" ht="11.25" x14ac:dyDescent="0.2">
      <c r="A17" s="262" t="s">
        <v>549</v>
      </c>
      <c r="B17" s="267">
        <f>'Városgazd elemi'!D154</f>
        <v>0</v>
      </c>
    </row>
    <row r="18" spans="1:2" ht="11.25" x14ac:dyDescent="0.2">
      <c r="A18" s="262" t="s">
        <v>551</v>
      </c>
      <c r="B18" s="267">
        <f>'Városgazd elemi'!D160</f>
        <v>0</v>
      </c>
    </row>
    <row r="19" spans="1:2" ht="11.25" x14ac:dyDescent="0.2">
      <c r="A19" s="262" t="s">
        <v>553</v>
      </c>
      <c r="B19" s="267">
        <f>'Városgazd elemi'!D174</f>
        <v>0</v>
      </c>
    </row>
    <row r="20" spans="1:2" ht="11.25" x14ac:dyDescent="0.2">
      <c r="A20" s="262" t="s">
        <v>555</v>
      </c>
      <c r="B20" s="267">
        <f>'Városgazd elemi'!D190</f>
        <v>400000</v>
      </c>
    </row>
    <row r="21" spans="1:2" ht="11.25" x14ac:dyDescent="0.2">
      <c r="A21" s="262" t="s">
        <v>557</v>
      </c>
      <c r="B21" s="267">
        <f>'Városgazd elemi'!D196</f>
        <v>0</v>
      </c>
    </row>
    <row r="22" spans="1:2" ht="11.25" x14ac:dyDescent="0.2">
      <c r="A22" s="262" t="s">
        <v>559</v>
      </c>
      <c r="B22" s="267">
        <f>'Városgazd elemi'!D202</f>
        <v>0</v>
      </c>
    </row>
    <row r="23" spans="1:2" ht="11.25" x14ac:dyDescent="0.2">
      <c r="A23" s="262" t="s">
        <v>561</v>
      </c>
      <c r="B23" s="267">
        <f>'Városgazd elemi'!D208</f>
        <v>0</v>
      </c>
    </row>
    <row r="24" spans="1:2" ht="11.25" x14ac:dyDescent="0.2">
      <c r="A24" s="262" t="s">
        <v>564</v>
      </c>
      <c r="B24" s="267">
        <v>0</v>
      </c>
    </row>
    <row r="25" spans="1:2" s="266" customFormat="1" ht="11.25" x14ac:dyDescent="0.2">
      <c r="A25" s="264" t="s">
        <v>726</v>
      </c>
      <c r="B25" s="268">
        <f>SUM(B17:B24)</f>
        <v>400000</v>
      </c>
    </row>
    <row r="28" spans="1:2" x14ac:dyDescent="0.2">
      <c r="A28" s="261" t="str">
        <f>'Városgazd elemi'!E3</f>
        <v>013350</v>
      </c>
      <c r="B28" s="261" t="s">
        <v>820</v>
      </c>
    </row>
    <row r="29" spans="1:2" ht="11.25" x14ac:dyDescent="0.2">
      <c r="A29" s="262" t="s">
        <v>550</v>
      </c>
      <c r="B29" s="263">
        <f>'Városgazd elemi'!E21</f>
        <v>0</v>
      </c>
    </row>
    <row r="30" spans="1:2" ht="11.25" x14ac:dyDescent="0.2">
      <c r="A30" s="262" t="s">
        <v>552</v>
      </c>
      <c r="B30" s="263">
        <f>'Városgazd elemi'!E22</f>
        <v>0</v>
      </c>
    </row>
    <row r="31" spans="1:2" ht="11.25" x14ac:dyDescent="0.2">
      <c r="A31" s="262" t="s">
        <v>554</v>
      </c>
      <c r="B31" s="263">
        <f>'Városgazd elemi'!E47</f>
        <v>0</v>
      </c>
    </row>
    <row r="32" spans="1:2" ht="11.25" x14ac:dyDescent="0.2">
      <c r="A32" s="262" t="s">
        <v>556</v>
      </c>
      <c r="B32" s="263">
        <f>'Városgazd elemi'!E56</f>
        <v>0</v>
      </c>
    </row>
    <row r="33" spans="1:2" ht="11.25" x14ac:dyDescent="0.2">
      <c r="A33" s="262" t="s">
        <v>558</v>
      </c>
      <c r="B33" s="263">
        <f>'Városgazd elemi'!E73</f>
        <v>0</v>
      </c>
    </row>
    <row r="34" spans="1:2" ht="11.25" x14ac:dyDescent="0.2">
      <c r="A34" s="262" t="s">
        <v>560</v>
      </c>
      <c r="B34" s="263">
        <f>'Városgazd elemi'!E81</f>
        <v>0</v>
      </c>
    </row>
    <row r="35" spans="1:2" ht="11.25" x14ac:dyDescent="0.2">
      <c r="A35" s="262" t="s">
        <v>562</v>
      </c>
      <c r="B35" s="263">
        <f>'Városgazd elemi'!E86</f>
        <v>0</v>
      </c>
    </row>
    <row r="36" spans="1:2" ht="11.25" x14ac:dyDescent="0.2">
      <c r="A36" s="262" t="s">
        <v>563</v>
      </c>
      <c r="B36" s="263">
        <f>'Városgazd elemi'!E96</f>
        <v>0</v>
      </c>
    </row>
    <row r="37" spans="1:2" ht="11.25" x14ac:dyDescent="0.2">
      <c r="A37" s="262" t="s">
        <v>565</v>
      </c>
      <c r="B37" s="263">
        <f>'Városgazd elemi'!E133</f>
        <v>0</v>
      </c>
    </row>
    <row r="38" spans="1:2" ht="11.25" x14ac:dyDescent="0.2">
      <c r="A38" s="264" t="s">
        <v>727</v>
      </c>
      <c r="B38" s="265">
        <f>SUM(B29:B37)</f>
        <v>0</v>
      </c>
    </row>
    <row r="39" spans="1:2" ht="11.25" x14ac:dyDescent="0.2">
      <c r="A39" s="267"/>
      <c r="B39" s="267"/>
    </row>
    <row r="40" spans="1:2" ht="11.25" x14ac:dyDescent="0.2">
      <c r="A40" s="262" t="s">
        <v>549</v>
      </c>
      <c r="B40" s="267">
        <f>'Városgazd elemi'!E154</f>
        <v>0</v>
      </c>
    </row>
    <row r="41" spans="1:2" ht="11.25" x14ac:dyDescent="0.2">
      <c r="A41" s="262" t="s">
        <v>551</v>
      </c>
      <c r="B41" s="267">
        <f>'Városgazd elemi'!E160</f>
        <v>0</v>
      </c>
    </row>
    <row r="42" spans="1:2" ht="11.25" x14ac:dyDescent="0.2">
      <c r="A42" s="262" t="s">
        <v>553</v>
      </c>
      <c r="B42" s="267">
        <f>'Városgazd elemi'!E174</f>
        <v>0</v>
      </c>
    </row>
    <row r="43" spans="1:2" ht="11.25" x14ac:dyDescent="0.2">
      <c r="A43" s="262" t="s">
        <v>555</v>
      </c>
      <c r="B43" s="267">
        <f>'Városgazd elemi'!E190</f>
        <v>3800000</v>
      </c>
    </row>
    <row r="44" spans="1:2" ht="11.25" x14ac:dyDescent="0.2">
      <c r="A44" s="262" t="s">
        <v>557</v>
      </c>
      <c r="B44" s="267">
        <f>'Városgazd elemi'!E196</f>
        <v>0</v>
      </c>
    </row>
    <row r="45" spans="1:2" ht="11.25" x14ac:dyDescent="0.2">
      <c r="A45" s="262" t="s">
        <v>559</v>
      </c>
      <c r="B45" s="267">
        <f>'Városgazd elemi'!E202</f>
        <v>0</v>
      </c>
    </row>
    <row r="46" spans="1:2" ht="11.25" x14ac:dyDescent="0.2">
      <c r="A46" s="262" t="s">
        <v>561</v>
      </c>
      <c r="B46" s="267">
        <f>'Városgazd elemi'!E208</f>
        <v>0</v>
      </c>
    </row>
    <row r="47" spans="1:2" ht="11.25" x14ac:dyDescent="0.2">
      <c r="A47" s="262" t="s">
        <v>564</v>
      </c>
      <c r="B47" s="267">
        <f>'Városgazd elemi'!E247</f>
        <v>0</v>
      </c>
    </row>
    <row r="48" spans="1:2" ht="11.25" x14ac:dyDescent="0.2">
      <c r="A48" s="264" t="s">
        <v>726</v>
      </c>
      <c r="B48" s="268">
        <f>SUM(B40:B47)</f>
        <v>3800000</v>
      </c>
    </row>
    <row r="51" spans="1:2" ht="11.25" x14ac:dyDescent="0.2">
      <c r="A51" s="261" t="str">
        <f>'Városgazd elemi'!F3</f>
        <v>013360</v>
      </c>
      <c r="B51" s="261"/>
    </row>
    <row r="52" spans="1:2" ht="11.25" x14ac:dyDescent="0.2">
      <c r="A52" s="262" t="s">
        <v>550</v>
      </c>
      <c r="B52" s="263">
        <f>'Városgazd elemi'!F21</f>
        <v>20577600</v>
      </c>
    </row>
    <row r="53" spans="1:2" ht="11.25" x14ac:dyDescent="0.2">
      <c r="A53" s="262" t="s">
        <v>552</v>
      </c>
      <c r="B53" s="263">
        <f>'Városgazd elemi'!F22</f>
        <v>3179827</v>
      </c>
    </row>
    <row r="54" spans="1:2" ht="11.25" x14ac:dyDescent="0.2">
      <c r="A54" s="262" t="s">
        <v>554</v>
      </c>
      <c r="B54" s="263">
        <f>'Városgazd elemi'!F47</f>
        <v>5000000</v>
      </c>
    </row>
    <row r="55" spans="1:2" ht="11.25" x14ac:dyDescent="0.2">
      <c r="A55" s="262" t="s">
        <v>556</v>
      </c>
      <c r="B55" s="263">
        <f>'Városgazd elemi'!F56</f>
        <v>0</v>
      </c>
    </row>
    <row r="56" spans="1:2" ht="11.25" x14ac:dyDescent="0.2">
      <c r="A56" s="262" t="s">
        <v>558</v>
      </c>
      <c r="B56" s="263">
        <f>'Városgazd elemi'!F73</f>
        <v>0</v>
      </c>
    </row>
    <row r="57" spans="1:2" ht="11.25" x14ac:dyDescent="0.2">
      <c r="A57" s="262" t="s">
        <v>560</v>
      </c>
      <c r="B57" s="263">
        <f>'Városgazd elemi'!F81</f>
        <v>0</v>
      </c>
    </row>
    <row r="58" spans="1:2" ht="11.25" x14ac:dyDescent="0.2">
      <c r="A58" s="262" t="s">
        <v>562</v>
      </c>
      <c r="B58" s="263">
        <f>'Városgazd elemi'!F86</f>
        <v>0</v>
      </c>
    </row>
    <row r="59" spans="1:2" ht="11.25" x14ac:dyDescent="0.2">
      <c r="A59" s="262" t="s">
        <v>563</v>
      </c>
      <c r="B59" s="263">
        <f>'Városgazd elemi'!F96</f>
        <v>0</v>
      </c>
    </row>
    <row r="60" spans="1:2" ht="11.25" x14ac:dyDescent="0.2">
      <c r="A60" s="262" t="s">
        <v>565</v>
      </c>
      <c r="B60" s="263">
        <f>'Városgazd elemi'!F133</f>
        <v>0</v>
      </c>
    </row>
    <row r="61" spans="1:2" ht="11.25" x14ac:dyDescent="0.2">
      <c r="A61" s="264" t="s">
        <v>727</v>
      </c>
      <c r="B61" s="265">
        <f>SUM(B52:B60)</f>
        <v>28757427</v>
      </c>
    </row>
    <row r="62" spans="1:2" ht="11.25" x14ac:dyDescent="0.2">
      <c r="A62" s="267"/>
      <c r="B62" s="267"/>
    </row>
    <row r="63" spans="1:2" ht="11.25" x14ac:dyDescent="0.2">
      <c r="A63" s="262" t="s">
        <v>549</v>
      </c>
      <c r="B63" s="263">
        <f>'Városgazd elemi'!F154</f>
        <v>0</v>
      </c>
    </row>
    <row r="64" spans="1:2" ht="11.25" x14ac:dyDescent="0.2">
      <c r="A64" s="262" t="s">
        <v>551</v>
      </c>
      <c r="B64" s="263">
        <f>'Városgazd elemi'!F160</f>
        <v>0</v>
      </c>
    </row>
    <row r="65" spans="1:2" ht="11.25" x14ac:dyDescent="0.2">
      <c r="A65" s="262" t="s">
        <v>553</v>
      </c>
      <c r="B65" s="263">
        <f>'Városgazd elemi'!F174</f>
        <v>0</v>
      </c>
    </row>
    <row r="66" spans="1:2" ht="11.25" x14ac:dyDescent="0.2">
      <c r="A66" s="262" t="s">
        <v>555</v>
      </c>
      <c r="B66" s="263">
        <f>'Városgazd elemi'!F190</f>
        <v>0</v>
      </c>
    </row>
    <row r="67" spans="1:2" ht="11.25" x14ac:dyDescent="0.2">
      <c r="A67" s="262" t="s">
        <v>557</v>
      </c>
      <c r="B67" s="263">
        <f>'Városgazd elemi'!F196</f>
        <v>0</v>
      </c>
    </row>
    <row r="68" spans="1:2" ht="11.25" x14ac:dyDescent="0.2">
      <c r="A68" s="262" t="s">
        <v>559</v>
      </c>
      <c r="B68" s="263">
        <f>'Városgazd elemi'!F202</f>
        <v>0</v>
      </c>
    </row>
    <row r="69" spans="1:2" ht="11.25" x14ac:dyDescent="0.2">
      <c r="A69" s="262" t="s">
        <v>561</v>
      </c>
      <c r="B69" s="263">
        <f>'Városgazd elemi'!F208</f>
        <v>0</v>
      </c>
    </row>
    <row r="70" spans="1:2" ht="11.25" x14ac:dyDescent="0.2">
      <c r="A70" s="262" t="s">
        <v>564</v>
      </c>
      <c r="B70" s="263">
        <f>'Városgazd elemi'!F247</f>
        <v>0</v>
      </c>
    </row>
    <row r="71" spans="1:2" ht="11.25" x14ac:dyDescent="0.2">
      <c r="A71" s="264" t="s">
        <v>726</v>
      </c>
      <c r="B71" s="265">
        <f>SUM(B63:B70)</f>
        <v>0</v>
      </c>
    </row>
    <row r="74" spans="1:2" ht="11.25" x14ac:dyDescent="0.2">
      <c r="A74" s="261" t="str">
        <f>'Városgazd elemi'!H3</f>
        <v>042180</v>
      </c>
      <c r="B74" s="261"/>
    </row>
    <row r="75" spans="1:2" ht="11.25" x14ac:dyDescent="0.2">
      <c r="A75" s="262" t="s">
        <v>550</v>
      </c>
      <c r="B75" s="263">
        <f>'Városgazd elemi'!H21</f>
        <v>3496800</v>
      </c>
    </row>
    <row r="76" spans="1:2" ht="11.25" x14ac:dyDescent="0.2">
      <c r="A76" s="262" t="s">
        <v>552</v>
      </c>
      <c r="B76" s="263">
        <f>'Városgazd elemi'!H22</f>
        <v>461869</v>
      </c>
    </row>
    <row r="77" spans="1:2" ht="11.25" x14ac:dyDescent="0.2">
      <c r="A77" s="262" t="s">
        <v>554</v>
      </c>
      <c r="B77" s="263">
        <f>'Városgazd elemi'!H47</f>
        <v>1270000</v>
      </c>
    </row>
    <row r="78" spans="1:2" ht="11.25" x14ac:dyDescent="0.2">
      <c r="A78" s="262" t="s">
        <v>556</v>
      </c>
      <c r="B78" s="263">
        <f>'Városgazd elemi'!H56</f>
        <v>0</v>
      </c>
    </row>
    <row r="79" spans="1:2" ht="11.25" x14ac:dyDescent="0.2">
      <c r="A79" s="262" t="s">
        <v>558</v>
      </c>
      <c r="B79" s="263">
        <f>'Városgazd elemi'!H73</f>
        <v>0</v>
      </c>
    </row>
    <row r="80" spans="1:2" ht="11.25" x14ac:dyDescent="0.2">
      <c r="A80" s="262" t="s">
        <v>560</v>
      </c>
      <c r="B80" s="263">
        <f>'Városgazd elemi'!H81</f>
        <v>0</v>
      </c>
    </row>
    <row r="81" spans="1:2" ht="11.25" x14ac:dyDescent="0.2">
      <c r="A81" s="262" t="s">
        <v>562</v>
      </c>
      <c r="B81" s="263">
        <f>'Városgazd elemi'!H86</f>
        <v>0</v>
      </c>
    </row>
    <row r="82" spans="1:2" ht="11.25" x14ac:dyDescent="0.2">
      <c r="A82" s="262" t="s">
        <v>563</v>
      </c>
      <c r="B82" s="263">
        <f>'Városgazd elemi'!H96</f>
        <v>0</v>
      </c>
    </row>
    <row r="83" spans="1:2" ht="11.25" x14ac:dyDescent="0.2">
      <c r="A83" s="262" t="s">
        <v>565</v>
      </c>
      <c r="B83" s="263">
        <f>'Városgazd elemi'!H133</f>
        <v>0</v>
      </c>
    </row>
    <row r="84" spans="1:2" ht="11.25" x14ac:dyDescent="0.2">
      <c r="A84" s="264" t="s">
        <v>727</v>
      </c>
      <c r="B84" s="265">
        <f>SUM(B75:B83)</f>
        <v>5228669</v>
      </c>
    </row>
    <row r="85" spans="1:2" ht="11.25" x14ac:dyDescent="0.2">
      <c r="A85" s="267"/>
      <c r="B85" s="267"/>
    </row>
    <row r="86" spans="1:2" ht="11.25" x14ac:dyDescent="0.2">
      <c r="A86" s="262" t="s">
        <v>549</v>
      </c>
      <c r="B86" s="263">
        <f>'Városgazd elemi'!H154</f>
        <v>0</v>
      </c>
    </row>
    <row r="87" spans="1:2" ht="11.25" x14ac:dyDescent="0.2">
      <c r="A87" s="262" t="s">
        <v>551</v>
      </c>
      <c r="B87" s="263">
        <f>'Városgazd elemi'!H160</f>
        <v>0</v>
      </c>
    </row>
    <row r="88" spans="1:2" ht="11.25" x14ac:dyDescent="0.2">
      <c r="A88" s="262" t="s">
        <v>553</v>
      </c>
      <c r="B88" s="263">
        <f>'Városgazd elemi'!H174</f>
        <v>0</v>
      </c>
    </row>
    <row r="89" spans="1:2" ht="11.25" x14ac:dyDescent="0.2">
      <c r="A89" s="262" t="s">
        <v>555</v>
      </c>
      <c r="B89" s="263">
        <f>'Városgazd elemi'!H190</f>
        <v>0</v>
      </c>
    </row>
    <row r="90" spans="1:2" ht="11.25" x14ac:dyDescent="0.2">
      <c r="A90" s="262" t="s">
        <v>557</v>
      </c>
      <c r="B90" s="263">
        <f>'Városgazd elemi'!H196</f>
        <v>0</v>
      </c>
    </row>
    <row r="91" spans="1:2" ht="11.25" x14ac:dyDescent="0.2">
      <c r="A91" s="262" t="s">
        <v>559</v>
      </c>
      <c r="B91" s="263">
        <f>'Városgazd elemi'!H202</f>
        <v>0</v>
      </c>
    </row>
    <row r="92" spans="1:2" ht="11.25" x14ac:dyDescent="0.2">
      <c r="A92" s="262" t="s">
        <v>561</v>
      </c>
      <c r="B92" s="263">
        <f>'Városgazd elemi'!H208</f>
        <v>0</v>
      </c>
    </row>
    <row r="93" spans="1:2" ht="11.25" x14ac:dyDescent="0.2">
      <c r="A93" s="262" t="s">
        <v>564</v>
      </c>
      <c r="B93" s="263"/>
    </row>
    <row r="94" spans="1:2" ht="11.25" x14ac:dyDescent="0.2">
      <c r="A94" s="264" t="s">
        <v>726</v>
      </c>
      <c r="B94" s="265">
        <f>SUM(B86:B93)</f>
        <v>0</v>
      </c>
    </row>
    <row r="96" spans="1:2" ht="9.6" customHeight="1" x14ac:dyDescent="0.2"/>
    <row r="97" spans="1:2" x14ac:dyDescent="0.2">
      <c r="A97" s="261" t="str">
        <f>'Városgazd elemi'!G3</f>
        <v>018030</v>
      </c>
      <c r="B97" s="261" t="s">
        <v>821</v>
      </c>
    </row>
    <row r="98" spans="1:2" ht="11.25" x14ac:dyDescent="0.2">
      <c r="A98" s="262" t="s">
        <v>550</v>
      </c>
      <c r="B98" s="263">
        <f>'Városgazd elemi'!G21</f>
        <v>0</v>
      </c>
    </row>
    <row r="99" spans="1:2" ht="11.25" x14ac:dyDescent="0.2">
      <c r="A99" s="262" t="s">
        <v>552</v>
      </c>
      <c r="B99" s="263">
        <f>'Városgazd elemi'!G22</f>
        <v>0</v>
      </c>
    </row>
    <row r="100" spans="1:2" ht="11.25" x14ac:dyDescent="0.2">
      <c r="A100" s="262" t="s">
        <v>554</v>
      </c>
      <c r="B100" s="263">
        <f>'Városgazd elemi'!G47</f>
        <v>0</v>
      </c>
    </row>
    <row r="101" spans="1:2" ht="11.25" x14ac:dyDescent="0.2">
      <c r="A101" s="262" t="s">
        <v>556</v>
      </c>
      <c r="B101" s="263">
        <f>'Városgazd elemi'!G56</f>
        <v>0</v>
      </c>
    </row>
    <row r="102" spans="1:2" ht="11.25" x14ac:dyDescent="0.2">
      <c r="A102" s="262" t="s">
        <v>558</v>
      </c>
      <c r="B102" s="263">
        <f>'Városgazd elemi'!G73</f>
        <v>0</v>
      </c>
    </row>
    <row r="103" spans="1:2" ht="11.25" x14ac:dyDescent="0.2">
      <c r="A103" s="262" t="s">
        <v>560</v>
      </c>
      <c r="B103" s="263">
        <f>'Városgazd elemi'!G81</f>
        <v>0</v>
      </c>
    </row>
    <row r="104" spans="1:2" ht="11.25" x14ac:dyDescent="0.2">
      <c r="A104" s="262" t="s">
        <v>562</v>
      </c>
      <c r="B104" s="263">
        <f>'Városgazd elemi'!G86</f>
        <v>0</v>
      </c>
    </row>
    <row r="105" spans="1:2" ht="11.25" x14ac:dyDescent="0.2">
      <c r="A105" s="262" t="s">
        <v>563</v>
      </c>
      <c r="B105" s="263">
        <f>'Városgazd elemi'!G96</f>
        <v>0</v>
      </c>
    </row>
    <row r="106" spans="1:2" ht="11.25" x14ac:dyDescent="0.2">
      <c r="A106" s="262" t="s">
        <v>565</v>
      </c>
      <c r="B106" s="263">
        <f>'Városgazd elemi'!G133</f>
        <v>0</v>
      </c>
    </row>
    <row r="107" spans="1:2" ht="11.25" x14ac:dyDescent="0.2">
      <c r="A107" s="264" t="s">
        <v>727</v>
      </c>
      <c r="B107" s="265">
        <f>SUM(B98:B106)</f>
        <v>0</v>
      </c>
    </row>
    <row r="108" spans="1:2" ht="11.25" x14ac:dyDescent="0.2">
      <c r="A108" s="267"/>
      <c r="B108" s="267"/>
    </row>
    <row r="109" spans="1:2" ht="11.25" x14ac:dyDescent="0.2">
      <c r="A109" s="262" t="s">
        <v>549</v>
      </c>
      <c r="B109" s="263">
        <f>'Városgazd elemi'!G154</f>
        <v>0</v>
      </c>
    </row>
    <row r="110" spans="1:2" ht="11.25" x14ac:dyDescent="0.2">
      <c r="A110" s="262" t="s">
        <v>551</v>
      </c>
      <c r="B110" s="263">
        <f>'Városgazd elemi'!G160</f>
        <v>0</v>
      </c>
    </row>
    <row r="111" spans="1:2" ht="11.25" x14ac:dyDescent="0.2">
      <c r="A111" s="262" t="s">
        <v>553</v>
      </c>
      <c r="B111" s="263">
        <f>'Városgazd elemi'!G174</f>
        <v>0</v>
      </c>
    </row>
    <row r="112" spans="1:2" ht="11.25" x14ac:dyDescent="0.2">
      <c r="A112" s="262" t="s">
        <v>555</v>
      </c>
      <c r="B112" s="263">
        <f>'Városgazd elemi'!G190</f>
        <v>0</v>
      </c>
    </row>
    <row r="113" spans="1:2" ht="11.25" x14ac:dyDescent="0.2">
      <c r="A113" s="262" t="s">
        <v>557</v>
      </c>
      <c r="B113" s="263">
        <f>'Városgazd elemi'!G196</f>
        <v>0</v>
      </c>
    </row>
    <row r="114" spans="1:2" ht="11.25" x14ac:dyDescent="0.2">
      <c r="A114" s="262" t="s">
        <v>559</v>
      </c>
      <c r="B114" s="263">
        <f>'Városgazd elemi'!G202</f>
        <v>0</v>
      </c>
    </row>
    <row r="115" spans="1:2" ht="11.25" x14ac:dyDescent="0.2">
      <c r="A115" s="262" t="s">
        <v>561</v>
      </c>
      <c r="B115" s="263">
        <f>'Városgazd elemi'!G208</f>
        <v>0</v>
      </c>
    </row>
    <row r="116" spans="1:2" ht="11.25" x14ac:dyDescent="0.2">
      <c r="A116" s="262" t="s">
        <v>564</v>
      </c>
      <c r="B116" s="263">
        <f>'Városgazd elemi'!N245</f>
        <v>49818953</v>
      </c>
    </row>
    <row r="117" spans="1:2" ht="11.25" x14ac:dyDescent="0.2">
      <c r="A117" s="264" t="s">
        <v>726</v>
      </c>
      <c r="B117" s="265">
        <f>SUM(B109:B116)</f>
        <v>49818953</v>
      </c>
    </row>
    <row r="120" spans="1:2" ht="11.25" x14ac:dyDescent="0.2">
      <c r="A120" s="261" t="str">
        <f>'Városgazd elemi'!I3</f>
        <v>049010</v>
      </c>
      <c r="B120" s="261"/>
    </row>
    <row r="121" spans="1:2" ht="11.25" x14ac:dyDescent="0.2">
      <c r="A121" s="262" t="s">
        <v>550</v>
      </c>
      <c r="B121" s="263">
        <f>'Városgazd elemi'!I21</f>
        <v>0</v>
      </c>
    </row>
    <row r="122" spans="1:2" ht="11.25" x14ac:dyDescent="0.2">
      <c r="A122" s="262" t="s">
        <v>552</v>
      </c>
      <c r="B122" s="263">
        <f>'Városgazd elemi'!I22</f>
        <v>0</v>
      </c>
    </row>
    <row r="123" spans="1:2" ht="11.25" x14ac:dyDescent="0.2">
      <c r="A123" s="262" t="s">
        <v>554</v>
      </c>
      <c r="B123" s="263">
        <f>'Városgazd elemi'!I47</f>
        <v>5750000</v>
      </c>
    </row>
    <row r="124" spans="1:2" ht="11.25" x14ac:dyDescent="0.2">
      <c r="A124" s="262" t="s">
        <v>556</v>
      </c>
      <c r="B124" s="263">
        <f>'Városgazd elemi'!I56</f>
        <v>0</v>
      </c>
    </row>
    <row r="125" spans="1:2" ht="11.25" x14ac:dyDescent="0.2">
      <c r="A125" s="262" t="s">
        <v>558</v>
      </c>
      <c r="B125" s="263">
        <f>'Városgazd elemi'!I73</f>
        <v>0</v>
      </c>
    </row>
    <row r="126" spans="1:2" ht="11.25" x14ac:dyDescent="0.2">
      <c r="A126" s="262" t="s">
        <v>560</v>
      </c>
      <c r="B126" s="263">
        <f>'Városgazd elemi'!I81</f>
        <v>0</v>
      </c>
    </row>
    <row r="127" spans="1:2" ht="11.25" x14ac:dyDescent="0.2">
      <c r="A127" s="262" t="s">
        <v>562</v>
      </c>
      <c r="B127" s="263">
        <f>'Városgazd elemi'!I86</f>
        <v>0</v>
      </c>
    </row>
    <row r="128" spans="1:2" ht="11.25" x14ac:dyDescent="0.2">
      <c r="A128" s="262" t="s">
        <v>563</v>
      </c>
      <c r="B128" s="263">
        <f>'Városgazd elemi'!I96</f>
        <v>0</v>
      </c>
    </row>
    <row r="129" spans="1:2" ht="11.25" x14ac:dyDescent="0.2">
      <c r="A129" s="262" t="s">
        <v>565</v>
      </c>
      <c r="B129" s="263">
        <f>'Városgazd elemi'!I133</f>
        <v>0</v>
      </c>
    </row>
    <row r="130" spans="1:2" ht="11.25" x14ac:dyDescent="0.2">
      <c r="A130" s="264" t="s">
        <v>727</v>
      </c>
      <c r="B130" s="265">
        <f>SUM(B121:B129)</f>
        <v>5750000</v>
      </c>
    </row>
    <row r="131" spans="1:2" ht="11.25" x14ac:dyDescent="0.2">
      <c r="A131" s="267"/>
      <c r="B131" s="267"/>
    </row>
    <row r="132" spans="1:2" ht="11.25" x14ac:dyDescent="0.2">
      <c r="A132" s="262" t="s">
        <v>549</v>
      </c>
      <c r="B132" s="263">
        <f>'Városgazd elemi'!I154</f>
        <v>0</v>
      </c>
    </row>
    <row r="133" spans="1:2" ht="11.25" x14ac:dyDescent="0.2">
      <c r="A133" s="262" t="s">
        <v>551</v>
      </c>
      <c r="B133" s="263">
        <f>'Városgazd elemi'!I160</f>
        <v>0</v>
      </c>
    </row>
    <row r="134" spans="1:2" ht="11.25" x14ac:dyDescent="0.2">
      <c r="A134" s="262" t="s">
        <v>553</v>
      </c>
      <c r="B134" s="263">
        <f>'Városgazd elemi'!I174</f>
        <v>0</v>
      </c>
    </row>
    <row r="135" spans="1:2" ht="11.25" x14ac:dyDescent="0.2">
      <c r="A135" s="262" t="s">
        <v>555</v>
      </c>
      <c r="B135" s="263">
        <f>'Városgazd elemi'!I190</f>
        <v>3500000</v>
      </c>
    </row>
    <row r="136" spans="1:2" ht="11.25" x14ac:dyDescent="0.2">
      <c r="A136" s="262" t="s">
        <v>557</v>
      </c>
      <c r="B136" s="263">
        <f>'Városgazd elemi'!I196</f>
        <v>0</v>
      </c>
    </row>
    <row r="137" spans="1:2" ht="11.25" x14ac:dyDescent="0.2">
      <c r="A137" s="262" t="s">
        <v>559</v>
      </c>
      <c r="B137" s="263">
        <f>'Városgazd elemi'!I202</f>
        <v>0</v>
      </c>
    </row>
    <row r="138" spans="1:2" ht="11.25" x14ac:dyDescent="0.2">
      <c r="A138" s="262" t="s">
        <v>561</v>
      </c>
      <c r="B138" s="263">
        <f>'Városgazd elemi'!I208</f>
        <v>0</v>
      </c>
    </row>
    <row r="139" spans="1:2" ht="11.25" x14ac:dyDescent="0.2">
      <c r="A139" s="262" t="s">
        <v>564</v>
      </c>
      <c r="B139" s="263">
        <f>'Városgazd elemi'!I227</f>
        <v>0</v>
      </c>
    </row>
    <row r="140" spans="1:2" ht="11.25" x14ac:dyDescent="0.2">
      <c r="A140" s="264" t="s">
        <v>726</v>
      </c>
      <c r="B140" s="265">
        <f>SUM(B132:B139)</f>
        <v>3500000</v>
      </c>
    </row>
    <row r="143" spans="1:2" ht="11.25" x14ac:dyDescent="0.2">
      <c r="A143" s="261" t="str">
        <f>'Városgazd elemi'!J3</f>
        <v>066010</v>
      </c>
      <c r="B143" s="261"/>
    </row>
    <row r="144" spans="1:2" ht="11.25" x14ac:dyDescent="0.2">
      <c r="A144" s="262" t="s">
        <v>550</v>
      </c>
      <c r="B144" s="263">
        <f>'Városgazd elemi'!J21</f>
        <v>9513600</v>
      </c>
    </row>
    <row r="145" spans="1:2" ht="11.25" x14ac:dyDescent="0.2">
      <c r="A145" s="262" t="s">
        <v>552</v>
      </c>
      <c r="B145" s="263">
        <f>'Városgazd elemi'!J22</f>
        <v>1256588</v>
      </c>
    </row>
    <row r="146" spans="1:2" ht="11.25" x14ac:dyDescent="0.2">
      <c r="A146" s="262" t="s">
        <v>554</v>
      </c>
      <c r="B146" s="263">
        <f>'Városgazd elemi'!J47</f>
        <v>2800000</v>
      </c>
    </row>
    <row r="147" spans="1:2" ht="11.25" x14ac:dyDescent="0.2">
      <c r="A147" s="262" t="s">
        <v>556</v>
      </c>
      <c r="B147" s="263">
        <f>'Városgazd elemi'!J56</f>
        <v>0</v>
      </c>
    </row>
    <row r="148" spans="1:2" ht="11.25" x14ac:dyDescent="0.2">
      <c r="A148" s="262" t="s">
        <v>558</v>
      </c>
      <c r="B148" s="263">
        <f>'Városgazd elemi'!J73</f>
        <v>0</v>
      </c>
    </row>
    <row r="149" spans="1:2" ht="11.25" x14ac:dyDescent="0.2">
      <c r="A149" s="262" t="s">
        <v>560</v>
      </c>
      <c r="B149" s="263">
        <f>'Városgazd elemi'!J81</f>
        <v>0</v>
      </c>
    </row>
    <row r="150" spans="1:2" ht="11.25" x14ac:dyDescent="0.2">
      <c r="A150" s="262" t="s">
        <v>562</v>
      </c>
      <c r="B150" s="263">
        <f>'Városgazd elemi'!J86</f>
        <v>0</v>
      </c>
    </row>
    <row r="151" spans="1:2" ht="11.25" x14ac:dyDescent="0.2">
      <c r="A151" s="262" t="s">
        <v>563</v>
      </c>
      <c r="B151" s="263">
        <f>'Városgazd elemi'!J96</f>
        <v>0</v>
      </c>
    </row>
    <row r="152" spans="1:2" ht="11.25" x14ac:dyDescent="0.2">
      <c r="A152" s="262" t="s">
        <v>565</v>
      </c>
      <c r="B152" s="263">
        <f>'Városgazd elemi'!J133</f>
        <v>0</v>
      </c>
    </row>
    <row r="153" spans="1:2" ht="11.25" x14ac:dyDescent="0.2">
      <c r="A153" s="264" t="s">
        <v>727</v>
      </c>
      <c r="B153" s="265">
        <f>SUM(B144:B152)</f>
        <v>13570188</v>
      </c>
    </row>
    <row r="154" spans="1:2" ht="11.25" x14ac:dyDescent="0.2">
      <c r="A154" s="267"/>
      <c r="B154" s="267"/>
    </row>
    <row r="155" spans="1:2" ht="11.25" x14ac:dyDescent="0.2">
      <c r="A155" s="262" t="s">
        <v>549</v>
      </c>
      <c r="B155" s="263">
        <f>'Városgazd elemi'!J154</f>
        <v>0</v>
      </c>
    </row>
    <row r="156" spans="1:2" ht="11.25" x14ac:dyDescent="0.2">
      <c r="A156" s="262" t="s">
        <v>551</v>
      </c>
      <c r="B156" s="263">
        <f>'Városgazd elemi'!J160</f>
        <v>0</v>
      </c>
    </row>
    <row r="157" spans="1:2" ht="11.25" x14ac:dyDescent="0.2">
      <c r="A157" s="262" t="s">
        <v>553</v>
      </c>
      <c r="B157" s="263">
        <f>'Városgazd elemi'!J174</f>
        <v>0</v>
      </c>
    </row>
    <row r="158" spans="1:2" ht="11.25" x14ac:dyDescent="0.2">
      <c r="A158" s="262" t="s">
        <v>555</v>
      </c>
      <c r="B158" s="263">
        <f>'Városgazd elemi'!J190</f>
        <v>0</v>
      </c>
    </row>
    <row r="159" spans="1:2" ht="11.25" x14ac:dyDescent="0.2">
      <c r="A159" s="262" t="s">
        <v>557</v>
      </c>
      <c r="B159" s="263">
        <f>'Városgazd elemi'!J196</f>
        <v>0</v>
      </c>
    </row>
    <row r="160" spans="1:2" ht="11.25" x14ac:dyDescent="0.2">
      <c r="A160" s="262" t="s">
        <v>559</v>
      </c>
      <c r="B160" s="263">
        <f>'Városgazd elemi'!J202</f>
        <v>0</v>
      </c>
    </row>
    <row r="161" spans="1:4" ht="11.25" x14ac:dyDescent="0.2">
      <c r="A161" s="262" t="s">
        <v>561</v>
      </c>
      <c r="B161" s="263">
        <f>'Városgazd elemi'!J208</f>
        <v>0</v>
      </c>
    </row>
    <row r="162" spans="1:4" ht="11.25" x14ac:dyDescent="0.2">
      <c r="A162" s="262" t="s">
        <v>564</v>
      </c>
      <c r="B162" s="263">
        <f>'Városgazd elemi'!J227</f>
        <v>0</v>
      </c>
    </row>
    <row r="163" spans="1:4" ht="11.25" x14ac:dyDescent="0.2">
      <c r="A163" s="264" t="s">
        <v>726</v>
      </c>
      <c r="B163" s="265">
        <f>SUM(B155:B162)</f>
        <v>0</v>
      </c>
    </row>
    <row r="168" spans="1:4" x14ac:dyDescent="0.2">
      <c r="A168" s="258" t="s">
        <v>816</v>
      </c>
      <c r="B168" s="269">
        <f>B163+B140+B117+B94+B71+B48+B25</f>
        <v>57518953</v>
      </c>
      <c r="D168" s="269"/>
    </row>
    <row r="169" spans="1:4" x14ac:dyDescent="0.2">
      <c r="A169" s="258" t="s">
        <v>817</v>
      </c>
      <c r="B169" s="269">
        <f>B153+B130+B107+B84+B61+B38+B15</f>
        <v>57518953</v>
      </c>
    </row>
  </sheetData>
  <sheetProtection algorithmName="SHA-512" hashValue="zSJvbyr/rCpzd1kPWqqkFhMGujU9RKcT3dVTkQvqfyPu4dAxkIGKcClvZAJfh6zBJ2MWTxgyXjXLc3D3QFCXlw==" saltValue="0tw8JMKd7bc/oZh+i9f9Kg==" spinCount="100000" sheet="1" objects="1" scenarios="1"/>
  <mergeCells count="3">
    <mergeCell ref="A3:G3"/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A695A-9F98-43D9-AA16-F2D8A88209E8}">
  <dimension ref="A1:G76"/>
  <sheetViews>
    <sheetView topLeftCell="A55" workbookViewId="0">
      <selection activeCell="B82" sqref="B82"/>
    </sheetView>
  </sheetViews>
  <sheetFormatPr defaultColWidth="9.109375" defaultRowHeight="10.199999999999999" x14ac:dyDescent="0.2"/>
  <cols>
    <col min="1" max="1" width="52" style="258" customWidth="1"/>
    <col min="2" max="2" width="27.5546875" style="258" customWidth="1"/>
    <col min="3" max="16384" width="9.109375" style="258"/>
  </cols>
  <sheetData>
    <row r="1" spans="1:7" ht="11.25" x14ac:dyDescent="0.2">
      <c r="A1" s="315" t="s">
        <v>725</v>
      </c>
      <c r="B1" s="315"/>
      <c r="C1" s="257"/>
      <c r="D1" s="257"/>
      <c r="E1" s="257"/>
      <c r="F1" s="257"/>
      <c r="G1" s="257"/>
    </row>
    <row r="2" spans="1:7" ht="11.25" x14ac:dyDescent="0.2">
      <c r="A2" s="316" t="s">
        <v>818</v>
      </c>
      <c r="B2" s="316"/>
      <c r="C2" s="259"/>
      <c r="D2" s="259"/>
      <c r="E2" s="259"/>
      <c r="F2" s="259"/>
      <c r="G2" s="259"/>
    </row>
    <row r="3" spans="1:7" ht="11.25" x14ac:dyDescent="0.2">
      <c r="A3" s="314"/>
      <c r="B3" s="314"/>
      <c r="C3" s="314"/>
      <c r="D3" s="314"/>
      <c r="E3" s="314"/>
      <c r="F3" s="314"/>
      <c r="G3" s="314"/>
    </row>
    <row r="4" spans="1:7" ht="11.25" x14ac:dyDescent="0.2">
      <c r="A4" s="260"/>
      <c r="B4" s="260"/>
      <c r="C4" s="260"/>
      <c r="D4" s="260"/>
      <c r="E4" s="260"/>
      <c r="F4" s="260"/>
      <c r="G4" s="260"/>
    </row>
    <row r="5" spans="1:7" ht="11.25" x14ac:dyDescent="0.2">
      <c r="A5" s="261" t="str">
        <f>'Hivatal elemi'!D3</f>
        <v>011130</v>
      </c>
      <c r="B5" s="261" t="s">
        <v>730</v>
      </c>
      <c r="C5" s="260"/>
      <c r="D5" s="260"/>
      <c r="E5" s="260"/>
      <c r="F5" s="260"/>
      <c r="G5" s="260"/>
    </row>
    <row r="6" spans="1:7" ht="11.25" x14ac:dyDescent="0.2">
      <c r="A6" s="262" t="s">
        <v>550</v>
      </c>
      <c r="B6" s="263">
        <f>'Hivatal elemi'!D21</f>
        <v>79512150</v>
      </c>
    </row>
    <row r="7" spans="1:7" ht="11.25" x14ac:dyDescent="0.2">
      <c r="A7" s="262" t="s">
        <v>552</v>
      </c>
      <c r="B7" s="263">
        <f>'Hivatal elemi'!D22</f>
        <v>10736928.25</v>
      </c>
    </row>
    <row r="8" spans="1:7" ht="11.25" x14ac:dyDescent="0.2">
      <c r="A8" s="262" t="s">
        <v>554</v>
      </c>
      <c r="B8" s="263">
        <f>'Hivatal elemi'!D47</f>
        <v>5350000</v>
      </c>
    </row>
    <row r="9" spans="1:7" ht="11.25" x14ac:dyDescent="0.2">
      <c r="A9" s="262" t="s">
        <v>556</v>
      </c>
      <c r="B9" s="263">
        <f>'Hivatal elemi'!D56</f>
        <v>0</v>
      </c>
    </row>
    <row r="10" spans="1:7" ht="11.25" x14ac:dyDescent="0.2">
      <c r="A10" s="262" t="s">
        <v>558</v>
      </c>
      <c r="B10" s="263">
        <f>'Hivatal elemi'!D73</f>
        <v>0</v>
      </c>
    </row>
    <row r="11" spans="1:7" ht="11.25" x14ac:dyDescent="0.2">
      <c r="A11" s="262" t="s">
        <v>560</v>
      </c>
      <c r="B11" s="263">
        <f>'Hivatal elemi'!D81</f>
        <v>0</v>
      </c>
    </row>
    <row r="12" spans="1:7" ht="11.25" x14ac:dyDescent="0.2">
      <c r="A12" s="262" t="s">
        <v>562</v>
      </c>
      <c r="B12" s="263">
        <f>'Hivatal elemi'!D86</f>
        <v>0</v>
      </c>
    </row>
    <row r="13" spans="1:7" ht="11.25" x14ac:dyDescent="0.2">
      <c r="A13" s="262" t="s">
        <v>563</v>
      </c>
      <c r="B13" s="263">
        <f>'Hivatal elemi'!D96</f>
        <v>0</v>
      </c>
    </row>
    <row r="14" spans="1:7" ht="11.25" x14ac:dyDescent="0.2">
      <c r="A14" s="262" t="s">
        <v>565</v>
      </c>
      <c r="B14" s="263">
        <f>'Hivatal elemi'!D133</f>
        <v>0</v>
      </c>
    </row>
    <row r="15" spans="1:7" s="266" customFormat="1" ht="11.25" x14ac:dyDescent="0.2">
      <c r="A15" s="264" t="s">
        <v>727</v>
      </c>
      <c r="B15" s="265">
        <f>SUM(B6:B14)</f>
        <v>95599078.25</v>
      </c>
    </row>
    <row r="16" spans="1:7" ht="11.25" x14ac:dyDescent="0.2">
      <c r="A16" s="267"/>
      <c r="B16" s="267"/>
    </row>
    <row r="17" spans="1:2" ht="11.25" x14ac:dyDescent="0.2">
      <c r="A17" s="262" t="s">
        <v>549</v>
      </c>
      <c r="B17" s="267">
        <f>'Hivatal elemi'!D154</f>
        <v>0</v>
      </c>
    </row>
    <row r="18" spans="1:2" ht="11.25" x14ac:dyDescent="0.2">
      <c r="A18" s="262" t="s">
        <v>551</v>
      </c>
      <c r="B18" s="267">
        <f>'Hivatal elemi'!D160</f>
        <v>0</v>
      </c>
    </row>
    <row r="19" spans="1:2" ht="11.25" x14ac:dyDescent="0.2">
      <c r="A19" s="262" t="s">
        <v>553</v>
      </c>
      <c r="B19" s="267">
        <f>'Hivatal elemi'!D174</f>
        <v>0</v>
      </c>
    </row>
    <row r="20" spans="1:2" ht="11.25" x14ac:dyDescent="0.2">
      <c r="A20" s="262" t="s">
        <v>555</v>
      </c>
      <c r="B20" s="267">
        <f>'Hivatal elemi'!D190</f>
        <v>260000</v>
      </c>
    </row>
    <row r="21" spans="1:2" ht="11.25" x14ac:dyDescent="0.2">
      <c r="A21" s="262" t="s">
        <v>557</v>
      </c>
      <c r="B21" s="267">
        <f>'Hivatal elemi'!D196</f>
        <v>0</v>
      </c>
    </row>
    <row r="22" spans="1:2" ht="11.25" x14ac:dyDescent="0.2">
      <c r="A22" s="262" t="s">
        <v>559</v>
      </c>
      <c r="B22" s="267">
        <f>'Hivatal elemi'!D202</f>
        <v>0</v>
      </c>
    </row>
    <row r="23" spans="1:2" ht="11.25" x14ac:dyDescent="0.2">
      <c r="A23" s="262" t="s">
        <v>561</v>
      </c>
      <c r="B23" s="267">
        <f>'Hivatal elemi'!D208</f>
        <v>0</v>
      </c>
    </row>
    <row r="24" spans="1:2" ht="11.25" x14ac:dyDescent="0.2">
      <c r="A24" s="262" t="s">
        <v>564</v>
      </c>
      <c r="B24" s="267"/>
    </row>
    <row r="25" spans="1:2" s="266" customFormat="1" ht="11.25" x14ac:dyDescent="0.2">
      <c r="A25" s="264" t="s">
        <v>726</v>
      </c>
      <c r="B25" s="268">
        <f>SUM(B17:B24)</f>
        <v>260000</v>
      </c>
    </row>
    <row r="28" spans="1:2" ht="11.25" x14ac:dyDescent="0.2">
      <c r="A28" s="261" t="str">
        <f>'Hivatal elemi'!E3</f>
        <v>018030</v>
      </c>
      <c r="B28" s="261" t="s">
        <v>731</v>
      </c>
    </row>
    <row r="29" spans="1:2" ht="11.25" x14ac:dyDescent="0.2">
      <c r="A29" s="262" t="s">
        <v>550</v>
      </c>
      <c r="B29" s="263">
        <f>'Hivatal elemi'!E21</f>
        <v>0</v>
      </c>
    </row>
    <row r="30" spans="1:2" ht="11.25" x14ac:dyDescent="0.2">
      <c r="A30" s="262" t="s">
        <v>552</v>
      </c>
      <c r="B30" s="263">
        <f>'Hivatal elemi'!E22</f>
        <v>0</v>
      </c>
    </row>
    <row r="31" spans="1:2" ht="11.25" x14ac:dyDescent="0.2">
      <c r="A31" s="262" t="s">
        <v>554</v>
      </c>
      <c r="B31" s="263">
        <f>'Hivatal elemi'!E47</f>
        <v>0</v>
      </c>
    </row>
    <row r="32" spans="1:2" ht="11.25" x14ac:dyDescent="0.2">
      <c r="A32" s="262" t="s">
        <v>556</v>
      </c>
      <c r="B32" s="263">
        <f>'Hivatal elemi'!E56</f>
        <v>0</v>
      </c>
    </row>
    <row r="33" spans="1:2" ht="11.25" x14ac:dyDescent="0.2">
      <c r="A33" s="262" t="s">
        <v>558</v>
      </c>
      <c r="B33" s="263">
        <f>'Hivatal elemi'!E73</f>
        <v>0</v>
      </c>
    </row>
    <row r="34" spans="1:2" ht="11.25" x14ac:dyDescent="0.2">
      <c r="A34" s="262" t="s">
        <v>560</v>
      </c>
      <c r="B34" s="263">
        <f>'Hivatal elemi'!E81</f>
        <v>0</v>
      </c>
    </row>
    <row r="35" spans="1:2" ht="11.25" x14ac:dyDescent="0.2">
      <c r="A35" s="262" t="s">
        <v>562</v>
      </c>
      <c r="B35" s="263">
        <f>'Hivatal elemi'!E86</f>
        <v>0</v>
      </c>
    </row>
    <row r="36" spans="1:2" ht="11.25" x14ac:dyDescent="0.2">
      <c r="A36" s="262" t="s">
        <v>563</v>
      </c>
      <c r="B36" s="263">
        <f>'Hivatal elemi'!E96</f>
        <v>0</v>
      </c>
    </row>
    <row r="37" spans="1:2" ht="11.25" x14ac:dyDescent="0.2">
      <c r="A37" s="262" t="s">
        <v>565</v>
      </c>
      <c r="B37" s="263">
        <f>'Hivatal elemi'!E133</f>
        <v>0</v>
      </c>
    </row>
    <row r="38" spans="1:2" ht="11.25" x14ac:dyDescent="0.2">
      <c r="A38" s="264" t="s">
        <v>727</v>
      </c>
      <c r="B38" s="265">
        <f>SUM(B29:B37)</f>
        <v>0</v>
      </c>
    </row>
    <row r="39" spans="1:2" ht="11.25" x14ac:dyDescent="0.2">
      <c r="A39" s="267"/>
      <c r="B39" s="267"/>
    </row>
    <row r="40" spans="1:2" ht="11.25" x14ac:dyDescent="0.2">
      <c r="A40" s="262" t="s">
        <v>549</v>
      </c>
      <c r="B40" s="267">
        <f>'Hivatal elemi'!E154</f>
        <v>0</v>
      </c>
    </row>
    <row r="41" spans="1:2" ht="11.25" x14ac:dyDescent="0.2">
      <c r="A41" s="262" t="s">
        <v>551</v>
      </c>
      <c r="B41" s="267">
        <f>'Hivatal elemi'!E160</f>
        <v>0</v>
      </c>
    </row>
    <row r="42" spans="1:2" ht="11.25" x14ac:dyDescent="0.2">
      <c r="A42" s="262" t="s">
        <v>553</v>
      </c>
      <c r="B42" s="267">
        <f>'Hivatal elemi'!E174</f>
        <v>0</v>
      </c>
    </row>
    <row r="43" spans="1:2" ht="11.25" x14ac:dyDescent="0.2">
      <c r="A43" s="262" t="s">
        <v>555</v>
      </c>
      <c r="B43" s="267">
        <f>'Hivatal elemi'!E190</f>
        <v>0</v>
      </c>
    </row>
    <row r="44" spans="1:2" ht="11.25" x14ac:dyDescent="0.2">
      <c r="A44" s="262" t="s">
        <v>557</v>
      </c>
      <c r="B44" s="267">
        <f>'Hivatal elemi'!E196</f>
        <v>0</v>
      </c>
    </row>
    <row r="45" spans="1:2" ht="11.25" x14ac:dyDescent="0.2">
      <c r="A45" s="262" t="s">
        <v>559</v>
      </c>
      <c r="B45" s="267">
        <f>'Hivatal elemi'!E202</f>
        <v>0</v>
      </c>
    </row>
    <row r="46" spans="1:2" ht="11.25" x14ac:dyDescent="0.2">
      <c r="A46" s="262" t="s">
        <v>561</v>
      </c>
      <c r="B46" s="267">
        <f>'Hivatal elemi'!E208</f>
        <v>0</v>
      </c>
    </row>
    <row r="47" spans="1:2" ht="11.25" x14ac:dyDescent="0.2">
      <c r="A47" s="262" t="s">
        <v>564</v>
      </c>
      <c r="B47" s="263">
        <f>'Hivatal elemi'!N245</f>
        <v>97139078.25</v>
      </c>
    </row>
    <row r="48" spans="1:2" ht="11.25" x14ac:dyDescent="0.2">
      <c r="A48" s="264" t="s">
        <v>726</v>
      </c>
      <c r="B48" s="265">
        <f>SUM(B40:B47)</f>
        <v>97139078.25</v>
      </c>
    </row>
    <row r="51" spans="1:2" x14ac:dyDescent="0.2">
      <c r="A51" s="261" t="str">
        <f>'Hivatal elemi'!F3</f>
        <v>013350</v>
      </c>
      <c r="B51" s="261" t="s">
        <v>819</v>
      </c>
    </row>
    <row r="52" spans="1:2" ht="11.25" x14ac:dyDescent="0.2">
      <c r="A52" s="262" t="s">
        <v>550</v>
      </c>
      <c r="B52" s="263">
        <f>'Hivatal elemi'!F21</f>
        <v>0</v>
      </c>
    </row>
    <row r="53" spans="1:2" ht="11.25" x14ac:dyDescent="0.2">
      <c r="A53" s="262" t="s">
        <v>552</v>
      </c>
      <c r="B53" s="263">
        <f>'Hivatal elemi'!F22</f>
        <v>0</v>
      </c>
    </row>
    <row r="54" spans="1:2" ht="11.25" x14ac:dyDescent="0.2">
      <c r="A54" s="262" t="s">
        <v>554</v>
      </c>
      <c r="B54" s="263">
        <f>'Hivatal elemi'!F47</f>
        <v>2500000</v>
      </c>
    </row>
    <row r="55" spans="1:2" ht="11.25" x14ac:dyDescent="0.2">
      <c r="A55" s="262" t="s">
        <v>556</v>
      </c>
      <c r="B55" s="263">
        <f>'Hivatal elemi'!F56</f>
        <v>0</v>
      </c>
    </row>
    <row r="56" spans="1:2" ht="11.25" x14ac:dyDescent="0.2">
      <c r="A56" s="262" t="s">
        <v>558</v>
      </c>
      <c r="B56" s="263">
        <f>'Hivatal elemi'!F73</f>
        <v>0</v>
      </c>
    </row>
    <row r="57" spans="1:2" ht="11.25" x14ac:dyDescent="0.2">
      <c r="A57" s="262" t="s">
        <v>560</v>
      </c>
      <c r="B57" s="263">
        <f>'Hivatal elemi'!F81</f>
        <v>0</v>
      </c>
    </row>
    <row r="58" spans="1:2" ht="11.25" x14ac:dyDescent="0.2">
      <c r="A58" s="262" t="s">
        <v>562</v>
      </c>
      <c r="B58" s="263">
        <f>'Hivatal elemi'!F86</f>
        <v>0</v>
      </c>
    </row>
    <row r="59" spans="1:2" ht="11.25" x14ac:dyDescent="0.2">
      <c r="A59" s="262" t="s">
        <v>563</v>
      </c>
      <c r="B59" s="263">
        <f>'Hivatal elemi'!F96</f>
        <v>0</v>
      </c>
    </row>
    <row r="60" spans="1:2" ht="11.25" x14ac:dyDescent="0.2">
      <c r="A60" s="262" t="s">
        <v>565</v>
      </c>
      <c r="B60" s="263">
        <f>'Hivatal elemi'!F133</f>
        <v>0</v>
      </c>
    </row>
    <row r="61" spans="1:2" ht="11.25" x14ac:dyDescent="0.2">
      <c r="A61" s="264" t="s">
        <v>727</v>
      </c>
      <c r="B61" s="265">
        <f>SUM(B52:B60)</f>
        <v>2500000</v>
      </c>
    </row>
    <row r="62" spans="1:2" ht="11.25" x14ac:dyDescent="0.2">
      <c r="A62" s="267"/>
      <c r="B62" s="267"/>
    </row>
    <row r="63" spans="1:2" ht="11.25" x14ac:dyDescent="0.2">
      <c r="A63" s="262" t="s">
        <v>549</v>
      </c>
      <c r="B63" s="267">
        <f>'Hivatal elemi'!F154</f>
        <v>0</v>
      </c>
    </row>
    <row r="64" spans="1:2" ht="11.25" x14ac:dyDescent="0.2">
      <c r="A64" s="262" t="s">
        <v>551</v>
      </c>
      <c r="B64" s="267">
        <f>'Hivatal elemi'!F160</f>
        <v>0</v>
      </c>
    </row>
    <row r="65" spans="1:2" ht="11.25" x14ac:dyDescent="0.2">
      <c r="A65" s="262" t="s">
        <v>553</v>
      </c>
      <c r="B65" s="267">
        <f>'Hivatal elemi'!F174</f>
        <v>0</v>
      </c>
    </row>
    <row r="66" spans="1:2" ht="11.25" x14ac:dyDescent="0.2">
      <c r="A66" s="262" t="s">
        <v>555</v>
      </c>
      <c r="B66" s="267">
        <f>'Hivatal elemi'!F190</f>
        <v>0</v>
      </c>
    </row>
    <row r="67" spans="1:2" ht="11.25" x14ac:dyDescent="0.2">
      <c r="A67" s="262" t="s">
        <v>557</v>
      </c>
      <c r="B67" s="267">
        <f>'Hivatal elemi'!F196</f>
        <v>0</v>
      </c>
    </row>
    <row r="68" spans="1:2" ht="11.25" x14ac:dyDescent="0.2">
      <c r="A68" s="262" t="s">
        <v>559</v>
      </c>
      <c r="B68" s="267">
        <f>'Hivatal elemi'!F202</f>
        <v>500000</v>
      </c>
    </row>
    <row r="69" spans="1:2" ht="11.25" x14ac:dyDescent="0.2">
      <c r="A69" s="262" t="s">
        <v>561</v>
      </c>
      <c r="B69" s="267">
        <f>'Hivatal elemi'!F208</f>
        <v>200000</v>
      </c>
    </row>
    <row r="70" spans="1:2" ht="11.25" x14ac:dyDescent="0.2">
      <c r="A70" s="262" t="s">
        <v>564</v>
      </c>
      <c r="B70" s="263">
        <f>'Hivatal elemi'!F227</f>
        <v>0</v>
      </c>
    </row>
    <row r="71" spans="1:2" ht="11.25" x14ac:dyDescent="0.2">
      <c r="A71" s="264" t="s">
        <v>726</v>
      </c>
      <c r="B71" s="265">
        <f>SUM(B63:B70)</f>
        <v>700000</v>
      </c>
    </row>
    <row r="75" spans="1:2" x14ac:dyDescent="0.2">
      <c r="A75" s="369" t="s">
        <v>816</v>
      </c>
      <c r="B75" s="269">
        <f>B71+B48+B25</f>
        <v>98099078.25</v>
      </c>
    </row>
    <row r="76" spans="1:2" x14ac:dyDescent="0.2">
      <c r="A76" s="369" t="s">
        <v>817</v>
      </c>
      <c r="B76" s="269">
        <f>B61+B38+B15</f>
        <v>98099078.25</v>
      </c>
    </row>
  </sheetData>
  <mergeCells count="3">
    <mergeCell ref="A3:G3"/>
    <mergeCell ref="A1:B1"/>
    <mergeCell ref="A2:B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47F27-74D9-41DE-81EC-EE657D99D257}">
  <dimension ref="A1:G280"/>
  <sheetViews>
    <sheetView workbookViewId="0">
      <selection activeCell="A28" sqref="A28"/>
    </sheetView>
  </sheetViews>
  <sheetFormatPr defaultColWidth="9.109375" defaultRowHeight="14.4" x14ac:dyDescent="0.2"/>
  <cols>
    <col min="1" max="1" width="52" style="258" customWidth="1"/>
    <col min="2" max="2" width="27.5546875" style="258" customWidth="1"/>
    <col min="3" max="16384" width="9.109375" style="258"/>
  </cols>
  <sheetData>
    <row r="1" spans="1:7" ht="10.199999999999999" x14ac:dyDescent="0.2">
      <c r="A1" s="315" t="s">
        <v>725</v>
      </c>
      <c r="B1" s="315"/>
      <c r="C1" s="257"/>
      <c r="D1" s="257"/>
      <c r="E1" s="257"/>
      <c r="F1" s="257"/>
      <c r="G1" s="257"/>
    </row>
    <row r="2" spans="1:7" ht="10.199999999999999" x14ac:dyDescent="0.2">
      <c r="A2" s="316" t="s">
        <v>822</v>
      </c>
      <c r="B2" s="316"/>
      <c r="C2" s="259"/>
      <c r="D2" s="259"/>
      <c r="E2" s="259"/>
      <c r="F2" s="259"/>
      <c r="G2" s="259"/>
    </row>
    <row r="3" spans="1:7" ht="10.199999999999999" x14ac:dyDescent="0.2">
      <c r="A3" s="314"/>
      <c r="B3" s="314"/>
      <c r="C3" s="314"/>
      <c r="D3" s="314"/>
      <c r="E3" s="314"/>
      <c r="F3" s="314"/>
      <c r="G3" s="314"/>
    </row>
    <row r="4" spans="1:7" ht="10.199999999999999" x14ac:dyDescent="0.2">
      <c r="A4" s="291"/>
      <c r="B4" s="291"/>
      <c r="C4" s="291"/>
      <c r="D4" s="291"/>
      <c r="E4" s="291"/>
      <c r="F4" s="291"/>
      <c r="G4" s="291"/>
    </row>
    <row r="5" spans="1:7" ht="10.199999999999999" hidden="1" x14ac:dyDescent="0.2">
      <c r="A5" s="261" t="str">
        <f>'Gondozás elemi'!D3</f>
        <v>01130</v>
      </c>
      <c r="B5" s="261"/>
      <c r="C5" s="291"/>
      <c r="D5" s="291"/>
      <c r="E5" s="291"/>
      <c r="F5" s="291"/>
      <c r="G5" s="291"/>
    </row>
    <row r="6" spans="1:7" ht="10.199999999999999" hidden="1" x14ac:dyDescent="0.2">
      <c r="A6" s="262" t="s">
        <v>550</v>
      </c>
      <c r="B6" s="263">
        <f>'Gondozás elemi'!D21</f>
        <v>0</v>
      </c>
    </row>
    <row r="7" spans="1:7" ht="10.199999999999999" hidden="1" x14ac:dyDescent="0.2">
      <c r="A7" s="262" t="s">
        <v>552</v>
      </c>
      <c r="B7" s="263">
        <f>'Gondozás elemi'!D22</f>
        <v>0</v>
      </c>
    </row>
    <row r="8" spans="1:7" ht="10.199999999999999" hidden="1" x14ac:dyDescent="0.2">
      <c r="A8" s="262" t="s">
        <v>554</v>
      </c>
      <c r="B8" s="263">
        <f>'Gondozás elemi'!D47</f>
        <v>0</v>
      </c>
    </row>
    <row r="9" spans="1:7" ht="10.199999999999999" hidden="1" x14ac:dyDescent="0.2">
      <c r="A9" s="262" t="s">
        <v>556</v>
      </c>
      <c r="B9" s="263">
        <f>'Gondozás elemi'!D56</f>
        <v>0</v>
      </c>
    </row>
    <row r="10" spans="1:7" ht="10.199999999999999" hidden="1" x14ac:dyDescent="0.2">
      <c r="A10" s="262" t="s">
        <v>558</v>
      </c>
      <c r="B10" s="263">
        <f>'Gondozás elemi'!D73</f>
        <v>0</v>
      </c>
    </row>
    <row r="11" spans="1:7" ht="10.199999999999999" hidden="1" x14ac:dyDescent="0.2">
      <c r="A11" s="262" t="s">
        <v>560</v>
      </c>
      <c r="B11" s="263">
        <f>'Gondozás elemi'!D81</f>
        <v>0</v>
      </c>
    </row>
    <row r="12" spans="1:7" ht="10.199999999999999" hidden="1" x14ac:dyDescent="0.2">
      <c r="A12" s="262" t="s">
        <v>562</v>
      </c>
      <c r="B12" s="263">
        <f>'Gondozás elemi'!D86</f>
        <v>0</v>
      </c>
    </row>
    <row r="13" spans="1:7" ht="10.199999999999999" hidden="1" x14ac:dyDescent="0.2">
      <c r="A13" s="262" t="s">
        <v>563</v>
      </c>
      <c r="B13" s="263">
        <f>'Gondozás elemi'!D96</f>
        <v>0</v>
      </c>
    </row>
    <row r="14" spans="1:7" ht="10.199999999999999" hidden="1" x14ac:dyDescent="0.2">
      <c r="A14" s="262" t="s">
        <v>565</v>
      </c>
      <c r="B14" s="263">
        <f>'Gondozás elemi'!D133</f>
        <v>0</v>
      </c>
    </row>
    <row r="15" spans="1:7" s="266" customFormat="1" ht="10.199999999999999" hidden="1" x14ac:dyDescent="0.2">
      <c r="A15" s="264" t="s">
        <v>727</v>
      </c>
      <c r="B15" s="265">
        <f>SUM(B6:B14)</f>
        <v>0</v>
      </c>
    </row>
    <row r="16" spans="1:7" ht="10.199999999999999" hidden="1" x14ac:dyDescent="0.2">
      <c r="A16" s="267"/>
      <c r="B16" s="267"/>
    </row>
    <row r="17" spans="1:2" ht="10.199999999999999" hidden="1" x14ac:dyDescent="0.2">
      <c r="A17" s="262" t="s">
        <v>549</v>
      </c>
      <c r="B17" s="267">
        <f>'Gondozás elemi'!D154</f>
        <v>0</v>
      </c>
    </row>
    <row r="18" spans="1:2" ht="10.199999999999999" hidden="1" x14ac:dyDescent="0.2">
      <c r="A18" s="262" t="s">
        <v>551</v>
      </c>
      <c r="B18" s="267">
        <f>'Gondozás elemi'!D160</f>
        <v>0</v>
      </c>
    </row>
    <row r="19" spans="1:2" ht="10.199999999999999" hidden="1" x14ac:dyDescent="0.2">
      <c r="A19" s="262" t="s">
        <v>553</v>
      </c>
      <c r="B19" s="267">
        <f>'Gondozás elemi'!D174</f>
        <v>0</v>
      </c>
    </row>
    <row r="20" spans="1:2" ht="10.199999999999999" hidden="1" x14ac:dyDescent="0.2">
      <c r="A20" s="262" t="s">
        <v>555</v>
      </c>
      <c r="B20" s="267">
        <f>'Gondozás elemi'!D190</f>
        <v>0</v>
      </c>
    </row>
    <row r="21" spans="1:2" ht="10.199999999999999" hidden="1" x14ac:dyDescent="0.2">
      <c r="A21" s="262" t="s">
        <v>557</v>
      </c>
      <c r="B21" s="267">
        <f>'Gondozás elemi'!D196</f>
        <v>0</v>
      </c>
    </row>
    <row r="22" spans="1:2" ht="10.199999999999999" hidden="1" x14ac:dyDescent="0.2">
      <c r="A22" s="262" t="s">
        <v>559</v>
      </c>
      <c r="B22" s="267">
        <f>'Gondozás elemi'!D202</f>
        <v>0</v>
      </c>
    </row>
    <row r="23" spans="1:2" ht="10.199999999999999" hidden="1" x14ac:dyDescent="0.2">
      <c r="A23" s="262" t="s">
        <v>561</v>
      </c>
      <c r="B23" s="267">
        <f>'Gondozás elemi'!D208</f>
        <v>0</v>
      </c>
    </row>
    <row r="24" spans="1:2" ht="10.199999999999999" hidden="1" x14ac:dyDescent="0.2">
      <c r="A24" s="262" t="s">
        <v>564</v>
      </c>
      <c r="B24" s="267">
        <v>0</v>
      </c>
    </row>
    <row r="25" spans="1:2" s="266" customFormat="1" ht="10.199999999999999" hidden="1" x14ac:dyDescent="0.2">
      <c r="A25" s="264" t="s">
        <v>726</v>
      </c>
      <c r="B25" s="268">
        <f>SUM(B17:B24)</f>
        <v>0</v>
      </c>
    </row>
    <row r="26" spans="1:2" hidden="1" x14ac:dyDescent="0.2"/>
    <row r="27" spans="1:2" hidden="1" x14ac:dyDescent="0.2"/>
    <row r="28" spans="1:2" ht="10.199999999999999" x14ac:dyDescent="0.2">
      <c r="A28" s="261" t="str">
        <f>'Gondozás elemi'!E3</f>
        <v>013360</v>
      </c>
      <c r="B28" s="261" t="s">
        <v>820</v>
      </c>
    </row>
    <row r="29" spans="1:2" ht="10.199999999999999" x14ac:dyDescent="0.2">
      <c r="A29" s="262" t="s">
        <v>550</v>
      </c>
      <c r="B29" s="263">
        <f>'Gondozás elemi'!E21</f>
        <v>0</v>
      </c>
    </row>
    <row r="30" spans="1:2" ht="10.199999999999999" x14ac:dyDescent="0.2">
      <c r="A30" s="262" t="s">
        <v>552</v>
      </c>
      <c r="B30" s="263">
        <f>'Gondozás elemi'!E22</f>
        <v>0</v>
      </c>
    </row>
    <row r="31" spans="1:2" ht="10.199999999999999" x14ac:dyDescent="0.2">
      <c r="A31" s="262" t="s">
        <v>554</v>
      </c>
      <c r="B31" s="263">
        <f>'Gondozás elemi'!E47</f>
        <v>2666000</v>
      </c>
    </row>
    <row r="32" spans="1:2" ht="10.199999999999999" x14ac:dyDescent="0.2">
      <c r="A32" s="262" t="s">
        <v>556</v>
      </c>
      <c r="B32" s="263">
        <f>'Gondozás elemi'!E56</f>
        <v>0</v>
      </c>
    </row>
    <row r="33" spans="1:2" ht="10.199999999999999" x14ac:dyDescent="0.2">
      <c r="A33" s="262" t="s">
        <v>558</v>
      </c>
      <c r="B33" s="263">
        <f>'Gondozás elemi'!E73</f>
        <v>0</v>
      </c>
    </row>
    <row r="34" spans="1:2" ht="10.199999999999999" x14ac:dyDescent="0.2">
      <c r="A34" s="262" t="s">
        <v>560</v>
      </c>
      <c r="B34" s="263">
        <f>'Gondozás elemi'!E81</f>
        <v>0</v>
      </c>
    </row>
    <row r="35" spans="1:2" ht="10.199999999999999" x14ac:dyDescent="0.2">
      <c r="A35" s="262" t="s">
        <v>562</v>
      </c>
      <c r="B35" s="263">
        <f>'Gondozás elemi'!E86</f>
        <v>0</v>
      </c>
    </row>
    <row r="36" spans="1:2" ht="10.199999999999999" x14ac:dyDescent="0.2">
      <c r="A36" s="262" t="s">
        <v>563</v>
      </c>
      <c r="B36" s="263">
        <f>'Gondozás elemi'!E96</f>
        <v>0</v>
      </c>
    </row>
    <row r="37" spans="1:2" ht="10.199999999999999" x14ac:dyDescent="0.2">
      <c r="A37" s="262" t="s">
        <v>565</v>
      </c>
      <c r="B37" s="263">
        <f>'Gondozás elemi'!E133</f>
        <v>0</v>
      </c>
    </row>
    <row r="38" spans="1:2" ht="10.199999999999999" x14ac:dyDescent="0.2">
      <c r="A38" s="264" t="s">
        <v>727</v>
      </c>
      <c r="B38" s="265">
        <f>SUM(B29:B37)</f>
        <v>2666000</v>
      </c>
    </row>
    <row r="39" spans="1:2" ht="10.199999999999999" x14ac:dyDescent="0.2">
      <c r="A39" s="267"/>
      <c r="B39" s="267"/>
    </row>
    <row r="40" spans="1:2" ht="10.199999999999999" x14ac:dyDescent="0.2">
      <c r="A40" s="262" t="s">
        <v>549</v>
      </c>
      <c r="B40" s="267">
        <f>'Gondozás elemi'!E154</f>
        <v>0</v>
      </c>
    </row>
    <row r="41" spans="1:2" ht="10.199999999999999" x14ac:dyDescent="0.2">
      <c r="A41" s="262" t="s">
        <v>551</v>
      </c>
      <c r="B41" s="267">
        <f>'Gondozás elemi'!E160</f>
        <v>0</v>
      </c>
    </row>
    <row r="42" spans="1:2" ht="10.199999999999999" x14ac:dyDescent="0.2">
      <c r="A42" s="262" t="s">
        <v>553</v>
      </c>
      <c r="B42" s="267">
        <f>'Gondozás elemi'!E174</f>
        <v>0</v>
      </c>
    </row>
    <row r="43" spans="1:2" ht="10.199999999999999" x14ac:dyDescent="0.2">
      <c r="A43" s="262" t="s">
        <v>555</v>
      </c>
      <c r="B43" s="267">
        <f>'Gondozás elemi'!E190</f>
        <v>19000000</v>
      </c>
    </row>
    <row r="44" spans="1:2" ht="10.199999999999999" x14ac:dyDescent="0.2">
      <c r="A44" s="262" t="s">
        <v>557</v>
      </c>
      <c r="B44" s="267">
        <f>'Gondozás elemi'!E196</f>
        <v>0</v>
      </c>
    </row>
    <row r="45" spans="1:2" ht="10.199999999999999" x14ac:dyDescent="0.2">
      <c r="A45" s="262" t="s">
        <v>559</v>
      </c>
      <c r="B45" s="267">
        <f>'Gondozás elemi'!E202</f>
        <v>0</v>
      </c>
    </row>
    <row r="46" spans="1:2" ht="10.199999999999999" x14ac:dyDescent="0.2">
      <c r="A46" s="262" t="s">
        <v>561</v>
      </c>
      <c r="B46" s="267">
        <f>'Gondozás elemi'!E208</f>
        <v>0</v>
      </c>
    </row>
    <row r="47" spans="1:2" ht="10.199999999999999" x14ac:dyDescent="0.2">
      <c r="A47" s="262" t="s">
        <v>564</v>
      </c>
      <c r="B47" s="267">
        <f>'Gondozás elemi'!E247</f>
        <v>0</v>
      </c>
    </row>
    <row r="48" spans="1:2" ht="10.199999999999999" x14ac:dyDescent="0.2">
      <c r="A48" s="264" t="s">
        <v>726</v>
      </c>
      <c r="B48" s="268">
        <f>SUM(B40:B47)</f>
        <v>19000000</v>
      </c>
    </row>
    <row r="51" spans="1:2" ht="10.199999999999999" x14ac:dyDescent="0.2">
      <c r="A51" s="261" t="str">
        <f>'Gondozás elemi'!F3</f>
        <v>018030</v>
      </c>
      <c r="B51" s="261"/>
    </row>
    <row r="52" spans="1:2" ht="10.199999999999999" x14ac:dyDescent="0.2">
      <c r="A52" s="262" t="s">
        <v>550</v>
      </c>
      <c r="B52" s="263">
        <f>'Gondozás elemi'!F21</f>
        <v>0</v>
      </c>
    </row>
    <row r="53" spans="1:2" ht="10.199999999999999" x14ac:dyDescent="0.2">
      <c r="A53" s="262" t="s">
        <v>552</v>
      </c>
      <c r="B53" s="263">
        <f>'Gondozás elemi'!F22</f>
        <v>0</v>
      </c>
    </row>
    <row r="54" spans="1:2" ht="10.199999999999999" x14ac:dyDescent="0.2">
      <c r="A54" s="262" t="s">
        <v>554</v>
      </c>
      <c r="B54" s="263">
        <f>'Gondozás elemi'!F47</f>
        <v>0</v>
      </c>
    </row>
    <row r="55" spans="1:2" ht="10.199999999999999" x14ac:dyDescent="0.2">
      <c r="A55" s="262" t="s">
        <v>556</v>
      </c>
      <c r="B55" s="263">
        <f>'Gondozás elemi'!F56</f>
        <v>0</v>
      </c>
    </row>
    <row r="56" spans="1:2" ht="10.199999999999999" x14ac:dyDescent="0.2">
      <c r="A56" s="262" t="s">
        <v>558</v>
      </c>
      <c r="B56" s="263">
        <f>'Gondozás elemi'!F73</f>
        <v>0</v>
      </c>
    </row>
    <row r="57" spans="1:2" ht="10.199999999999999" x14ac:dyDescent="0.2">
      <c r="A57" s="262" t="s">
        <v>560</v>
      </c>
      <c r="B57" s="263">
        <f>'Gondozás elemi'!F81</f>
        <v>0</v>
      </c>
    </row>
    <row r="58" spans="1:2" ht="10.199999999999999" x14ac:dyDescent="0.2">
      <c r="A58" s="262" t="s">
        <v>562</v>
      </c>
      <c r="B58" s="263">
        <f>'Gondozás elemi'!F86</f>
        <v>0</v>
      </c>
    </row>
    <row r="59" spans="1:2" ht="10.199999999999999" x14ac:dyDescent="0.2">
      <c r="A59" s="262" t="s">
        <v>563</v>
      </c>
      <c r="B59" s="263">
        <f>'Gondozás elemi'!F96</f>
        <v>0</v>
      </c>
    </row>
    <row r="60" spans="1:2" ht="10.199999999999999" x14ac:dyDescent="0.2">
      <c r="A60" s="262" t="s">
        <v>565</v>
      </c>
      <c r="B60" s="263">
        <f>'Gondozás elemi'!F133</f>
        <v>0</v>
      </c>
    </row>
    <row r="61" spans="1:2" ht="10.199999999999999" x14ac:dyDescent="0.2">
      <c r="A61" s="264" t="s">
        <v>727</v>
      </c>
      <c r="B61" s="265">
        <f>SUM(B52:B60)</f>
        <v>0</v>
      </c>
    </row>
    <row r="62" spans="1:2" ht="10.199999999999999" x14ac:dyDescent="0.2">
      <c r="A62" s="267"/>
      <c r="B62" s="267"/>
    </row>
    <row r="63" spans="1:2" ht="10.199999999999999" x14ac:dyDescent="0.2">
      <c r="A63" s="262" t="s">
        <v>549</v>
      </c>
      <c r="B63" s="263">
        <f>'Gondozás elemi'!F154</f>
        <v>0</v>
      </c>
    </row>
    <row r="64" spans="1:2" ht="10.199999999999999" x14ac:dyDescent="0.2">
      <c r="A64" s="262" t="s">
        <v>551</v>
      </c>
      <c r="B64" s="263">
        <f>'Gondozás elemi'!F160</f>
        <v>0</v>
      </c>
    </row>
    <row r="65" spans="1:2" ht="10.199999999999999" x14ac:dyDescent="0.2">
      <c r="A65" s="262" t="s">
        <v>553</v>
      </c>
      <c r="B65" s="263">
        <f>'Gondozás elemi'!F174</f>
        <v>0</v>
      </c>
    </row>
    <row r="66" spans="1:2" ht="10.199999999999999" x14ac:dyDescent="0.2">
      <c r="A66" s="262" t="s">
        <v>555</v>
      </c>
      <c r="B66" s="263">
        <f>'Gondozás elemi'!F190</f>
        <v>0</v>
      </c>
    </row>
    <row r="67" spans="1:2" ht="10.199999999999999" x14ac:dyDescent="0.2">
      <c r="A67" s="262" t="s">
        <v>557</v>
      </c>
      <c r="B67" s="263">
        <f>'Gondozás elemi'!F196</f>
        <v>0</v>
      </c>
    </row>
    <row r="68" spans="1:2" ht="10.199999999999999" x14ac:dyDescent="0.2">
      <c r="A68" s="262" t="s">
        <v>559</v>
      </c>
      <c r="B68" s="263">
        <f>'Gondozás elemi'!F202</f>
        <v>0</v>
      </c>
    </row>
    <row r="69" spans="1:2" ht="10.199999999999999" x14ac:dyDescent="0.2">
      <c r="A69" s="262" t="s">
        <v>561</v>
      </c>
      <c r="B69" s="263">
        <f>'Gondozás elemi'!F208</f>
        <v>0</v>
      </c>
    </row>
    <row r="70" spans="1:2" ht="10.199999999999999" x14ac:dyDescent="0.2">
      <c r="A70" s="262" t="s">
        <v>564</v>
      </c>
      <c r="B70" s="263">
        <f>'Gondozás elemi'!Q245</f>
        <v>119243557.87</v>
      </c>
    </row>
    <row r="71" spans="1:2" ht="10.199999999999999" x14ac:dyDescent="0.2">
      <c r="A71" s="264" t="s">
        <v>726</v>
      </c>
      <c r="B71" s="265">
        <f>SUM(B63:B70)</f>
        <v>119243557.87</v>
      </c>
    </row>
    <row r="73" spans="1:2" ht="10.199999999999999" x14ac:dyDescent="0.2">
      <c r="A73" s="261" t="str">
        <f>'Gondozás elemi'!G3</f>
        <v>041233</v>
      </c>
      <c r="B73" s="261"/>
    </row>
    <row r="74" spans="1:2" ht="10.199999999999999" x14ac:dyDescent="0.2">
      <c r="A74" s="262" t="s">
        <v>550</v>
      </c>
      <c r="B74" s="263">
        <f>'Gondozás elemi'!G21</f>
        <v>4800000</v>
      </c>
    </row>
    <row r="75" spans="1:2" ht="10.199999999999999" x14ac:dyDescent="0.2">
      <c r="A75" s="262" t="s">
        <v>552</v>
      </c>
      <c r="B75" s="263">
        <f>'Gondozás elemi'!G22</f>
        <v>624000</v>
      </c>
    </row>
    <row r="76" spans="1:2" ht="10.199999999999999" x14ac:dyDescent="0.2">
      <c r="A76" s="262" t="s">
        <v>554</v>
      </c>
      <c r="B76" s="263">
        <f>'Gondozás elemi'!G47</f>
        <v>0</v>
      </c>
    </row>
    <row r="77" spans="1:2" ht="10.199999999999999" x14ac:dyDescent="0.2">
      <c r="A77" s="262" t="s">
        <v>556</v>
      </c>
      <c r="B77" s="263">
        <f>'Gondozás elemi'!G56</f>
        <v>0</v>
      </c>
    </row>
    <row r="78" spans="1:2" ht="10.199999999999999" x14ac:dyDescent="0.2">
      <c r="A78" s="262" t="s">
        <v>558</v>
      </c>
      <c r="B78" s="263">
        <f>'Gondozás elemi'!G73</f>
        <v>0</v>
      </c>
    </row>
    <row r="79" spans="1:2" ht="10.199999999999999" x14ac:dyDescent="0.2">
      <c r="A79" s="262" t="s">
        <v>560</v>
      </c>
      <c r="B79" s="263">
        <f>'Gondozás elemi'!G81</f>
        <v>0</v>
      </c>
    </row>
    <row r="80" spans="1:2" ht="10.199999999999999" x14ac:dyDescent="0.2">
      <c r="A80" s="262" t="s">
        <v>562</v>
      </c>
      <c r="B80" s="263">
        <f>'Gondozás elemi'!G86</f>
        <v>0</v>
      </c>
    </row>
    <row r="81" spans="1:2" ht="10.199999999999999" x14ac:dyDescent="0.2">
      <c r="A81" s="262" t="s">
        <v>563</v>
      </c>
      <c r="B81" s="263">
        <f>'Gondozás elemi'!G96</f>
        <v>0</v>
      </c>
    </row>
    <row r="82" spans="1:2" ht="10.199999999999999" x14ac:dyDescent="0.2">
      <c r="A82" s="262" t="s">
        <v>565</v>
      </c>
      <c r="B82" s="263">
        <f>'Gondozás elemi'!G133</f>
        <v>0</v>
      </c>
    </row>
    <row r="83" spans="1:2" ht="10.199999999999999" x14ac:dyDescent="0.2">
      <c r="A83" s="264" t="s">
        <v>727</v>
      </c>
      <c r="B83" s="265">
        <f>SUM(B74:B82)</f>
        <v>5424000</v>
      </c>
    </row>
    <row r="84" spans="1:2" ht="10.199999999999999" x14ac:dyDescent="0.2">
      <c r="A84" s="267"/>
      <c r="B84" s="267"/>
    </row>
    <row r="85" spans="1:2" ht="10.199999999999999" x14ac:dyDescent="0.2">
      <c r="A85" s="262" t="s">
        <v>549</v>
      </c>
      <c r="B85" s="263">
        <f>'Gondozás elemi'!G154</f>
        <v>5424000</v>
      </c>
    </row>
    <row r="86" spans="1:2" ht="10.199999999999999" x14ac:dyDescent="0.2">
      <c r="A86" s="262" t="s">
        <v>551</v>
      </c>
      <c r="B86" s="263">
        <f>'Gondozás elemi'!G160</f>
        <v>0</v>
      </c>
    </row>
    <row r="87" spans="1:2" ht="10.199999999999999" x14ac:dyDescent="0.2">
      <c r="A87" s="262" t="s">
        <v>553</v>
      </c>
      <c r="B87" s="263">
        <f>'Gondozás elemi'!G174</f>
        <v>0</v>
      </c>
    </row>
    <row r="88" spans="1:2" ht="10.199999999999999" x14ac:dyDescent="0.2">
      <c r="A88" s="262" t="s">
        <v>555</v>
      </c>
      <c r="B88" s="263">
        <f>'Gondozás elemi'!G190</f>
        <v>0</v>
      </c>
    </row>
    <row r="89" spans="1:2" ht="10.199999999999999" x14ac:dyDescent="0.2">
      <c r="A89" s="262" t="s">
        <v>557</v>
      </c>
      <c r="B89" s="263">
        <f>'Gondozás elemi'!G196</f>
        <v>0</v>
      </c>
    </row>
    <row r="90" spans="1:2" ht="10.199999999999999" x14ac:dyDescent="0.2">
      <c r="A90" s="262" t="s">
        <v>559</v>
      </c>
      <c r="B90" s="263">
        <f>'Gondozás elemi'!G202</f>
        <v>0</v>
      </c>
    </row>
    <row r="91" spans="1:2" ht="10.199999999999999" x14ac:dyDescent="0.2">
      <c r="A91" s="262" t="s">
        <v>561</v>
      </c>
      <c r="B91" s="263">
        <f>'Gondozás elemi'!G208</f>
        <v>0</v>
      </c>
    </row>
    <row r="92" spans="1:2" ht="10.199999999999999" x14ac:dyDescent="0.2">
      <c r="A92" s="262" t="s">
        <v>564</v>
      </c>
      <c r="B92" s="263"/>
    </row>
    <row r="93" spans="1:2" ht="10.199999999999999" x14ac:dyDescent="0.2">
      <c r="A93" s="264" t="s">
        <v>726</v>
      </c>
      <c r="B93" s="265">
        <f>SUM(B85:B92)</f>
        <v>5424000</v>
      </c>
    </row>
    <row r="94" spans="1:2" ht="10.199999999999999" x14ac:dyDescent="0.2">
      <c r="A94" s="370"/>
      <c r="B94" s="371"/>
    </row>
    <row r="95" spans="1:2" ht="10.199999999999999" x14ac:dyDescent="0.2"/>
    <row r="96" spans="1:2" ht="10.199999999999999" x14ac:dyDescent="0.2">
      <c r="A96" s="261" t="str">
        <f>'Gondozás elemi'!H3</f>
        <v>096015</v>
      </c>
      <c r="B96" s="261"/>
    </row>
    <row r="97" spans="1:2" ht="10.199999999999999" x14ac:dyDescent="0.2">
      <c r="A97" s="262" t="s">
        <v>550</v>
      </c>
      <c r="B97" s="263">
        <f>'Gondozás elemi'!H21</f>
        <v>0</v>
      </c>
    </row>
    <row r="98" spans="1:2" ht="10.199999999999999" x14ac:dyDescent="0.2">
      <c r="A98" s="262" t="s">
        <v>552</v>
      </c>
      <c r="B98" s="263">
        <f>'Gondozás elemi'!H22</f>
        <v>0</v>
      </c>
    </row>
    <row r="99" spans="1:2" ht="10.199999999999999" x14ac:dyDescent="0.2">
      <c r="A99" s="262" t="s">
        <v>554</v>
      </c>
      <c r="B99" s="263">
        <f>'Gondozás elemi'!H47</f>
        <v>21590000</v>
      </c>
    </row>
    <row r="100" spans="1:2" ht="10.199999999999999" x14ac:dyDescent="0.2">
      <c r="A100" s="262" t="s">
        <v>556</v>
      </c>
      <c r="B100" s="263">
        <f>'Gondozás elemi'!H56</f>
        <v>0</v>
      </c>
    </row>
    <row r="101" spans="1:2" ht="10.199999999999999" x14ac:dyDescent="0.2">
      <c r="A101" s="262" t="s">
        <v>558</v>
      </c>
      <c r="B101" s="263">
        <f>'Gondozás elemi'!H73</f>
        <v>0</v>
      </c>
    </row>
    <row r="102" spans="1:2" ht="10.199999999999999" x14ac:dyDescent="0.2">
      <c r="A102" s="262" t="s">
        <v>560</v>
      </c>
      <c r="B102" s="263">
        <f>'Gondozás elemi'!H81</f>
        <v>0</v>
      </c>
    </row>
    <row r="103" spans="1:2" ht="10.199999999999999" x14ac:dyDescent="0.2">
      <c r="A103" s="262" t="s">
        <v>562</v>
      </c>
      <c r="B103" s="263">
        <f>'Gondozás elemi'!H86</f>
        <v>0</v>
      </c>
    </row>
    <row r="104" spans="1:2" ht="10.199999999999999" x14ac:dyDescent="0.2">
      <c r="A104" s="262" t="s">
        <v>563</v>
      </c>
      <c r="B104" s="263">
        <f>'Gondozás elemi'!H96</f>
        <v>0</v>
      </c>
    </row>
    <row r="105" spans="1:2" ht="10.199999999999999" x14ac:dyDescent="0.2">
      <c r="A105" s="262" t="s">
        <v>565</v>
      </c>
      <c r="B105" s="263">
        <f>'Gondozás elemi'!H133</f>
        <v>0</v>
      </c>
    </row>
    <row r="106" spans="1:2" ht="10.199999999999999" x14ac:dyDescent="0.2">
      <c r="A106" s="264" t="s">
        <v>727</v>
      </c>
      <c r="B106" s="265">
        <f>SUM(B97:B105)</f>
        <v>21590000</v>
      </c>
    </row>
    <row r="107" spans="1:2" ht="10.199999999999999" x14ac:dyDescent="0.2">
      <c r="A107" s="267"/>
      <c r="B107" s="267"/>
    </row>
    <row r="108" spans="1:2" ht="10.199999999999999" x14ac:dyDescent="0.2">
      <c r="A108" s="262" t="s">
        <v>549</v>
      </c>
      <c r="B108" s="263">
        <f>'Gondozás elemi'!H154</f>
        <v>0</v>
      </c>
    </row>
    <row r="109" spans="1:2" ht="10.199999999999999" x14ac:dyDescent="0.2">
      <c r="A109" s="262" t="s">
        <v>551</v>
      </c>
      <c r="B109" s="263">
        <f>'Gondozás elemi'!H160</f>
        <v>0</v>
      </c>
    </row>
    <row r="110" spans="1:2" ht="10.199999999999999" x14ac:dyDescent="0.2">
      <c r="A110" s="262" t="s">
        <v>553</v>
      </c>
      <c r="B110" s="263">
        <f>'Gondozás elemi'!H174</f>
        <v>0</v>
      </c>
    </row>
    <row r="111" spans="1:2" ht="10.199999999999999" x14ac:dyDescent="0.2">
      <c r="A111" s="262" t="s">
        <v>555</v>
      </c>
      <c r="B111" s="263">
        <f>'Gondozás elemi'!H190</f>
        <v>0</v>
      </c>
    </row>
    <row r="112" spans="1:2" ht="10.199999999999999" x14ac:dyDescent="0.2">
      <c r="A112" s="262" t="s">
        <v>557</v>
      </c>
      <c r="B112" s="263">
        <f>'Gondozás elemi'!H196</f>
        <v>0</v>
      </c>
    </row>
    <row r="113" spans="1:2" ht="10.199999999999999" x14ac:dyDescent="0.2">
      <c r="A113" s="262" t="s">
        <v>559</v>
      </c>
      <c r="B113" s="263">
        <f>'Gondozás elemi'!H202</f>
        <v>0</v>
      </c>
    </row>
    <row r="114" spans="1:2" ht="10.199999999999999" x14ac:dyDescent="0.2">
      <c r="A114" s="262" t="s">
        <v>561</v>
      </c>
      <c r="B114" s="263">
        <f>'Gondozás elemi'!H208</f>
        <v>0</v>
      </c>
    </row>
    <row r="115" spans="1:2" ht="10.199999999999999" x14ac:dyDescent="0.2">
      <c r="A115" s="262" t="s">
        <v>564</v>
      </c>
      <c r="B115" s="263"/>
    </row>
    <row r="116" spans="1:2" ht="10.199999999999999" x14ac:dyDescent="0.2">
      <c r="A116" s="264" t="s">
        <v>726</v>
      </c>
      <c r="B116" s="265">
        <f>SUM(B108:B115)</f>
        <v>0</v>
      </c>
    </row>
    <row r="118" spans="1:2" ht="9.6" customHeight="1" x14ac:dyDescent="0.2"/>
    <row r="119" spans="1:2" ht="10.199999999999999" x14ac:dyDescent="0.2">
      <c r="A119" s="261" t="str">
        <f>'Gondozás elemi'!I3</f>
        <v>096025</v>
      </c>
      <c r="B119" s="261" t="s">
        <v>821</v>
      </c>
    </row>
    <row r="120" spans="1:2" ht="10.199999999999999" x14ac:dyDescent="0.2">
      <c r="A120" s="262" t="s">
        <v>550</v>
      </c>
      <c r="B120" s="263">
        <f>'Gondozás elemi'!I21</f>
        <v>0</v>
      </c>
    </row>
    <row r="121" spans="1:2" ht="10.199999999999999" x14ac:dyDescent="0.2">
      <c r="A121" s="262" t="s">
        <v>552</v>
      </c>
      <c r="B121" s="263">
        <f>'Gondozás elemi'!I22</f>
        <v>0</v>
      </c>
    </row>
    <row r="122" spans="1:2" ht="10.199999999999999" x14ac:dyDescent="0.2">
      <c r="A122" s="262" t="s">
        <v>554</v>
      </c>
      <c r="B122" s="263">
        <f>'Gondozás elemi'!I47</f>
        <v>127000</v>
      </c>
    </row>
    <row r="123" spans="1:2" ht="10.199999999999999" x14ac:dyDescent="0.2">
      <c r="A123" s="262" t="s">
        <v>556</v>
      </c>
      <c r="B123" s="263">
        <f>'Gondozás elemi'!I56</f>
        <v>0</v>
      </c>
    </row>
    <row r="124" spans="1:2" ht="10.199999999999999" x14ac:dyDescent="0.2">
      <c r="A124" s="262" t="s">
        <v>558</v>
      </c>
      <c r="B124" s="263">
        <f>'Gondozás elemi'!I73</f>
        <v>0</v>
      </c>
    </row>
    <row r="125" spans="1:2" ht="10.199999999999999" x14ac:dyDescent="0.2">
      <c r="A125" s="262" t="s">
        <v>560</v>
      </c>
      <c r="B125" s="263">
        <f>'Gondozás elemi'!I81</f>
        <v>0</v>
      </c>
    </row>
    <row r="126" spans="1:2" ht="10.199999999999999" x14ac:dyDescent="0.2">
      <c r="A126" s="262" t="s">
        <v>562</v>
      </c>
      <c r="B126" s="263">
        <f>'Gondozás elemi'!I86</f>
        <v>0</v>
      </c>
    </row>
    <row r="127" spans="1:2" ht="10.199999999999999" x14ac:dyDescent="0.2">
      <c r="A127" s="262" t="s">
        <v>563</v>
      </c>
      <c r="B127" s="263">
        <f>'Gondozás elemi'!I96</f>
        <v>0</v>
      </c>
    </row>
    <row r="128" spans="1:2" ht="10.199999999999999" x14ac:dyDescent="0.2">
      <c r="A128" s="262" t="s">
        <v>565</v>
      </c>
      <c r="B128" s="263">
        <f>'Gondozás elemi'!I133</f>
        <v>0</v>
      </c>
    </row>
    <row r="129" spans="1:2" ht="10.199999999999999" x14ac:dyDescent="0.2">
      <c r="A129" s="264" t="s">
        <v>727</v>
      </c>
      <c r="B129" s="265">
        <f>SUM(B120:B128)</f>
        <v>127000</v>
      </c>
    </row>
    <row r="130" spans="1:2" ht="10.199999999999999" x14ac:dyDescent="0.2">
      <c r="A130" s="267"/>
      <c r="B130" s="267"/>
    </row>
    <row r="131" spans="1:2" ht="10.199999999999999" x14ac:dyDescent="0.2">
      <c r="A131" s="262" t="s">
        <v>549</v>
      </c>
      <c r="B131" s="263">
        <f>'Gondozás elemi'!I154</f>
        <v>0</v>
      </c>
    </row>
    <row r="132" spans="1:2" ht="10.199999999999999" x14ac:dyDescent="0.2">
      <c r="A132" s="262" t="s">
        <v>551</v>
      </c>
      <c r="B132" s="263">
        <f>'Gondozás elemi'!I160</f>
        <v>0</v>
      </c>
    </row>
    <row r="133" spans="1:2" ht="10.199999999999999" x14ac:dyDescent="0.2">
      <c r="A133" s="262" t="s">
        <v>553</v>
      </c>
      <c r="B133" s="263">
        <f>'Gondozás elemi'!I174</f>
        <v>0</v>
      </c>
    </row>
    <row r="134" spans="1:2" ht="10.199999999999999" x14ac:dyDescent="0.2">
      <c r="A134" s="262" t="s">
        <v>555</v>
      </c>
      <c r="B134" s="263">
        <f>'Gondozás elemi'!I190</f>
        <v>2540000</v>
      </c>
    </row>
    <row r="135" spans="1:2" ht="10.199999999999999" x14ac:dyDescent="0.2">
      <c r="A135" s="262" t="s">
        <v>557</v>
      </c>
      <c r="B135" s="263">
        <f>'Gondozás elemi'!I196</f>
        <v>0</v>
      </c>
    </row>
    <row r="136" spans="1:2" ht="10.199999999999999" x14ac:dyDescent="0.2">
      <c r="A136" s="262" t="s">
        <v>559</v>
      </c>
      <c r="B136" s="263">
        <f>'Gondozás elemi'!I202</f>
        <v>0</v>
      </c>
    </row>
    <row r="137" spans="1:2" ht="10.199999999999999" x14ac:dyDescent="0.2">
      <c r="A137" s="262" t="s">
        <v>561</v>
      </c>
      <c r="B137" s="263">
        <f>'Gondozás elemi'!I208</f>
        <v>0</v>
      </c>
    </row>
    <row r="138" spans="1:2" ht="10.199999999999999" x14ac:dyDescent="0.2">
      <c r="A138" s="262" t="s">
        <v>564</v>
      </c>
      <c r="B138" s="263"/>
    </row>
    <row r="139" spans="1:2" ht="10.199999999999999" x14ac:dyDescent="0.2">
      <c r="A139" s="264" t="s">
        <v>726</v>
      </c>
      <c r="B139" s="265">
        <f>SUM(B131:B138)</f>
        <v>2540000</v>
      </c>
    </row>
    <row r="141" spans="1:2" ht="10.199999999999999" x14ac:dyDescent="0.2"/>
    <row r="142" spans="1:2" ht="10.199999999999999" x14ac:dyDescent="0.2">
      <c r="A142" s="261">
        <f>'Gondozás elemi'!J3</f>
        <v>102031</v>
      </c>
      <c r="B142" s="261"/>
    </row>
    <row r="143" spans="1:2" ht="10.199999999999999" x14ac:dyDescent="0.2">
      <c r="A143" s="262" t="s">
        <v>550</v>
      </c>
      <c r="B143" s="263">
        <f>'Gondozás elemi'!J21</f>
        <v>4916738</v>
      </c>
    </row>
    <row r="144" spans="1:2" ht="10.199999999999999" x14ac:dyDescent="0.2">
      <c r="A144" s="262" t="s">
        <v>552</v>
      </c>
      <c r="B144" s="263">
        <f>'Gondozás elemi'!J22</f>
        <v>642910.69999999995</v>
      </c>
    </row>
    <row r="145" spans="1:2" ht="10.199999999999999" x14ac:dyDescent="0.2">
      <c r="A145" s="262" t="s">
        <v>554</v>
      </c>
      <c r="B145" s="263">
        <f>'Gondozás elemi'!J47</f>
        <v>14050000</v>
      </c>
    </row>
    <row r="146" spans="1:2" ht="10.199999999999999" x14ac:dyDescent="0.2">
      <c r="A146" s="262" t="s">
        <v>556</v>
      </c>
      <c r="B146" s="263">
        <f>'Gondozás elemi'!J56</f>
        <v>0</v>
      </c>
    </row>
    <row r="147" spans="1:2" ht="10.199999999999999" x14ac:dyDescent="0.2">
      <c r="A147" s="262" t="s">
        <v>558</v>
      </c>
      <c r="B147" s="263">
        <f>'Gondozás elemi'!J73</f>
        <v>0</v>
      </c>
    </row>
    <row r="148" spans="1:2" ht="10.199999999999999" x14ac:dyDescent="0.2">
      <c r="A148" s="262" t="s">
        <v>560</v>
      </c>
      <c r="B148" s="263">
        <f>'Gondozás elemi'!J81</f>
        <v>0</v>
      </c>
    </row>
    <row r="149" spans="1:2" ht="10.199999999999999" x14ac:dyDescent="0.2">
      <c r="A149" s="262" t="s">
        <v>562</v>
      </c>
      <c r="B149" s="263">
        <f>'Gondozás elemi'!J86</f>
        <v>0</v>
      </c>
    </row>
    <row r="150" spans="1:2" ht="10.199999999999999" x14ac:dyDescent="0.2">
      <c r="A150" s="262" t="s">
        <v>563</v>
      </c>
      <c r="B150" s="263">
        <f>'Gondozás elemi'!J96</f>
        <v>0</v>
      </c>
    </row>
    <row r="151" spans="1:2" ht="10.199999999999999" x14ac:dyDescent="0.2">
      <c r="A151" s="262" t="s">
        <v>565</v>
      </c>
      <c r="B151" s="263">
        <f>'Gondozás elemi'!J133</f>
        <v>0</v>
      </c>
    </row>
    <row r="152" spans="1:2" ht="10.199999999999999" x14ac:dyDescent="0.2">
      <c r="A152" s="264" t="s">
        <v>727</v>
      </c>
      <c r="B152" s="265">
        <f>SUM(B143:B151)</f>
        <v>19609648.699999999</v>
      </c>
    </row>
    <row r="153" spans="1:2" ht="10.199999999999999" x14ac:dyDescent="0.2">
      <c r="A153" s="267"/>
      <c r="B153" s="267"/>
    </row>
    <row r="154" spans="1:2" ht="10.199999999999999" x14ac:dyDescent="0.2">
      <c r="A154" s="262" t="s">
        <v>549</v>
      </c>
      <c r="B154" s="263">
        <f>'Gondozás elemi'!J154</f>
        <v>0</v>
      </c>
    </row>
    <row r="155" spans="1:2" ht="10.199999999999999" x14ac:dyDescent="0.2">
      <c r="A155" s="262" t="s">
        <v>551</v>
      </c>
      <c r="B155" s="263">
        <f>'Gondozás elemi'!J160</f>
        <v>0</v>
      </c>
    </row>
    <row r="156" spans="1:2" ht="10.199999999999999" x14ac:dyDescent="0.2">
      <c r="A156" s="262" t="s">
        <v>553</v>
      </c>
      <c r="B156" s="263">
        <f>'Gondozás elemi'!J174</f>
        <v>0</v>
      </c>
    </row>
    <row r="157" spans="1:2" ht="10.199999999999999" x14ac:dyDescent="0.2">
      <c r="A157" s="262" t="s">
        <v>555</v>
      </c>
      <c r="B157" s="263">
        <f>'Gondozás elemi'!J190</f>
        <v>0</v>
      </c>
    </row>
    <row r="158" spans="1:2" ht="10.199999999999999" x14ac:dyDescent="0.2">
      <c r="A158" s="262" t="s">
        <v>557</v>
      </c>
      <c r="B158" s="263">
        <f>'Gondozás elemi'!J196</f>
        <v>0</v>
      </c>
    </row>
    <row r="159" spans="1:2" ht="10.199999999999999" x14ac:dyDescent="0.2">
      <c r="A159" s="262" t="s">
        <v>559</v>
      </c>
      <c r="B159" s="263">
        <f>'Gondozás elemi'!J202</f>
        <v>0</v>
      </c>
    </row>
    <row r="160" spans="1:2" ht="10.199999999999999" x14ac:dyDescent="0.2">
      <c r="A160" s="262" t="s">
        <v>561</v>
      </c>
      <c r="B160" s="263">
        <f>'Gondozás elemi'!J208</f>
        <v>0</v>
      </c>
    </row>
    <row r="161" spans="1:2" ht="10.199999999999999" x14ac:dyDescent="0.2">
      <c r="A161" s="262" t="s">
        <v>564</v>
      </c>
      <c r="B161" s="263">
        <f>'Gondozás elemi'!J227</f>
        <v>0</v>
      </c>
    </row>
    <row r="162" spans="1:2" ht="10.199999999999999" x14ac:dyDescent="0.2">
      <c r="A162" s="264" t="s">
        <v>726</v>
      </c>
      <c r="B162" s="265">
        <f>SUM(B154:B161)</f>
        <v>0</v>
      </c>
    </row>
    <row r="163" spans="1:2" ht="10.199999999999999" x14ac:dyDescent="0.2"/>
    <row r="164" spans="1:2" ht="10.199999999999999" x14ac:dyDescent="0.2"/>
    <row r="165" spans="1:2" ht="10.199999999999999" x14ac:dyDescent="0.2">
      <c r="A165" s="261">
        <f>'Gondozás elemi'!K3</f>
        <v>104031</v>
      </c>
      <c r="B165" s="261"/>
    </row>
    <row r="166" spans="1:2" ht="10.199999999999999" x14ac:dyDescent="0.2">
      <c r="A166" s="262" t="s">
        <v>550</v>
      </c>
      <c r="B166" s="263">
        <f>'Gondozás elemi'!K21</f>
        <v>18407214</v>
      </c>
    </row>
    <row r="167" spans="1:2" ht="10.199999999999999" x14ac:dyDescent="0.2">
      <c r="A167" s="262" t="s">
        <v>552</v>
      </c>
      <c r="B167" s="263">
        <f>'Gondozás elemi'!K22</f>
        <v>2051160.82</v>
      </c>
    </row>
    <row r="168" spans="1:2" ht="10.199999999999999" x14ac:dyDescent="0.2">
      <c r="A168" s="262" t="s">
        <v>554</v>
      </c>
      <c r="B168" s="263">
        <f>'Gondozás elemi'!K47</f>
        <v>1750000</v>
      </c>
    </row>
    <row r="169" spans="1:2" ht="10.199999999999999" x14ac:dyDescent="0.2">
      <c r="A169" s="262" t="s">
        <v>556</v>
      </c>
      <c r="B169" s="263">
        <f>'Gondozás elemi'!K56</f>
        <v>0</v>
      </c>
    </row>
    <row r="170" spans="1:2" ht="10.199999999999999" x14ac:dyDescent="0.2">
      <c r="A170" s="262" t="s">
        <v>558</v>
      </c>
      <c r="B170" s="263">
        <f>'Gondozás elemi'!K73</f>
        <v>0</v>
      </c>
    </row>
    <row r="171" spans="1:2" ht="10.199999999999999" x14ac:dyDescent="0.2">
      <c r="A171" s="262" t="s">
        <v>560</v>
      </c>
      <c r="B171" s="263">
        <f>'Gondozás elemi'!K81</f>
        <v>0</v>
      </c>
    </row>
    <row r="172" spans="1:2" ht="10.199999999999999" x14ac:dyDescent="0.2">
      <c r="A172" s="262" t="s">
        <v>562</v>
      </c>
      <c r="B172" s="263">
        <f>'Gondozás elemi'!K86</f>
        <v>0</v>
      </c>
    </row>
    <row r="173" spans="1:2" ht="10.199999999999999" x14ac:dyDescent="0.2">
      <c r="A173" s="262" t="s">
        <v>563</v>
      </c>
      <c r="B173" s="263">
        <f>'Gondozás elemi'!K96</f>
        <v>0</v>
      </c>
    </row>
    <row r="174" spans="1:2" ht="10.199999999999999" x14ac:dyDescent="0.2">
      <c r="A174" s="262" t="s">
        <v>565</v>
      </c>
      <c r="B174" s="263">
        <f>'Gondozás elemi'!K133</f>
        <v>0</v>
      </c>
    </row>
    <row r="175" spans="1:2" ht="10.199999999999999" x14ac:dyDescent="0.2">
      <c r="A175" s="264" t="s">
        <v>727</v>
      </c>
      <c r="B175" s="265">
        <f>SUM(B166:B174)</f>
        <v>22208374.82</v>
      </c>
    </row>
    <row r="176" spans="1:2" ht="10.199999999999999" x14ac:dyDescent="0.2">
      <c r="A176" s="267"/>
      <c r="B176" s="267"/>
    </row>
    <row r="177" spans="1:2" ht="10.199999999999999" x14ac:dyDescent="0.2">
      <c r="A177" s="262" t="s">
        <v>549</v>
      </c>
      <c r="B177" s="263">
        <f>'Gondozás elemi'!K154</f>
        <v>0</v>
      </c>
    </row>
    <row r="178" spans="1:2" ht="10.199999999999999" x14ac:dyDescent="0.2">
      <c r="A178" s="262" t="s">
        <v>551</v>
      </c>
      <c r="B178" s="263">
        <f>'Gondozás elemi'!K160</f>
        <v>0</v>
      </c>
    </row>
    <row r="179" spans="1:2" ht="10.199999999999999" x14ac:dyDescent="0.2">
      <c r="A179" s="262" t="s">
        <v>553</v>
      </c>
      <c r="B179" s="263">
        <f>'Gondozás elemi'!K174</f>
        <v>0</v>
      </c>
    </row>
    <row r="180" spans="1:2" ht="10.199999999999999" x14ac:dyDescent="0.2">
      <c r="A180" s="262" t="s">
        <v>555</v>
      </c>
      <c r="B180" s="263">
        <f>'Gondozás elemi'!K190</f>
        <v>300000</v>
      </c>
    </row>
    <row r="181" spans="1:2" ht="10.199999999999999" x14ac:dyDescent="0.2">
      <c r="A181" s="262" t="s">
        <v>557</v>
      </c>
      <c r="B181" s="263">
        <f>'Gondozás elemi'!K196</f>
        <v>0</v>
      </c>
    </row>
    <row r="182" spans="1:2" ht="10.199999999999999" x14ac:dyDescent="0.2">
      <c r="A182" s="262" t="s">
        <v>559</v>
      </c>
      <c r="B182" s="263">
        <f>'Gondozás elemi'!K202</f>
        <v>0</v>
      </c>
    </row>
    <row r="183" spans="1:2" ht="10.199999999999999" x14ac:dyDescent="0.2">
      <c r="A183" s="262" t="s">
        <v>561</v>
      </c>
      <c r="B183" s="263">
        <f>'Gondozás elemi'!K208</f>
        <v>0</v>
      </c>
    </row>
    <row r="184" spans="1:2" ht="10.199999999999999" x14ac:dyDescent="0.2">
      <c r="A184" s="262" t="s">
        <v>564</v>
      </c>
      <c r="B184" s="263">
        <f>'Gondozás elemi'!K227</f>
        <v>0</v>
      </c>
    </row>
    <row r="185" spans="1:2" ht="10.199999999999999" x14ac:dyDescent="0.2">
      <c r="A185" s="264" t="s">
        <v>726</v>
      </c>
      <c r="B185" s="265">
        <f>SUM(B177:B184)</f>
        <v>300000</v>
      </c>
    </row>
    <row r="186" spans="1:2" ht="10.199999999999999" x14ac:dyDescent="0.2"/>
    <row r="187" spans="1:2" ht="10.199999999999999" x14ac:dyDescent="0.2"/>
    <row r="188" spans="1:2" ht="10.199999999999999" x14ac:dyDescent="0.2">
      <c r="A188" s="261">
        <f>'Gondozás elemi'!L3</f>
        <v>104037</v>
      </c>
      <c r="B188" s="261"/>
    </row>
    <row r="189" spans="1:2" ht="10.199999999999999" x14ac:dyDescent="0.2">
      <c r="A189" s="262" t="s">
        <v>550</v>
      </c>
      <c r="B189" s="263">
        <f>'Gondozás elemi'!L21</f>
        <v>0</v>
      </c>
    </row>
    <row r="190" spans="1:2" ht="10.199999999999999" x14ac:dyDescent="0.2">
      <c r="A190" s="262" t="s">
        <v>552</v>
      </c>
      <c r="B190" s="263">
        <f>'Gondozás elemi'!L22</f>
        <v>0</v>
      </c>
    </row>
    <row r="191" spans="1:2" ht="10.199999999999999" x14ac:dyDescent="0.2">
      <c r="A191" s="262" t="s">
        <v>554</v>
      </c>
      <c r="B191" s="263">
        <f>'Gondozás elemi'!L47</f>
        <v>5000000</v>
      </c>
    </row>
    <row r="192" spans="1:2" ht="10.199999999999999" x14ac:dyDescent="0.2">
      <c r="A192" s="262" t="s">
        <v>556</v>
      </c>
      <c r="B192" s="263">
        <f>'Gondozás elemi'!L56</f>
        <v>0</v>
      </c>
    </row>
    <row r="193" spans="1:2" ht="10.199999999999999" x14ac:dyDescent="0.2">
      <c r="A193" s="262" t="s">
        <v>558</v>
      </c>
      <c r="B193" s="263">
        <f>'Gondozás elemi'!L73</f>
        <v>0</v>
      </c>
    </row>
    <row r="194" spans="1:2" ht="10.199999999999999" x14ac:dyDescent="0.2">
      <c r="A194" s="262" t="s">
        <v>560</v>
      </c>
      <c r="B194" s="263">
        <f>'Gondozás elemi'!L81</f>
        <v>0</v>
      </c>
    </row>
    <row r="195" spans="1:2" ht="10.199999999999999" x14ac:dyDescent="0.2">
      <c r="A195" s="262" t="s">
        <v>562</v>
      </c>
      <c r="B195" s="263">
        <f>'Gondozás elemi'!L86</f>
        <v>0</v>
      </c>
    </row>
    <row r="196" spans="1:2" ht="10.199999999999999" x14ac:dyDescent="0.2">
      <c r="A196" s="262" t="s">
        <v>563</v>
      </c>
      <c r="B196" s="263">
        <f>'Gondozás elemi'!L96</f>
        <v>0</v>
      </c>
    </row>
    <row r="197" spans="1:2" ht="10.199999999999999" x14ac:dyDescent="0.2">
      <c r="A197" s="262" t="s">
        <v>565</v>
      </c>
      <c r="B197" s="263">
        <f>'Gondozás elemi'!L133</f>
        <v>0</v>
      </c>
    </row>
    <row r="198" spans="1:2" ht="10.199999999999999" x14ac:dyDescent="0.2">
      <c r="A198" s="264" t="s">
        <v>727</v>
      </c>
      <c r="B198" s="265">
        <f>SUM(B189:B197)</f>
        <v>5000000</v>
      </c>
    </row>
    <row r="199" spans="1:2" ht="10.199999999999999" x14ac:dyDescent="0.2">
      <c r="A199" s="267"/>
      <c r="B199" s="267"/>
    </row>
    <row r="200" spans="1:2" ht="10.199999999999999" x14ac:dyDescent="0.2">
      <c r="A200" s="262" t="s">
        <v>549</v>
      </c>
      <c r="B200" s="263">
        <f>'Gondozás elemi'!L154</f>
        <v>0</v>
      </c>
    </row>
    <row r="201" spans="1:2" ht="10.199999999999999" x14ac:dyDescent="0.2">
      <c r="A201" s="262" t="s">
        <v>551</v>
      </c>
      <c r="B201" s="263">
        <f>'Gondozás elemi'!L160</f>
        <v>0</v>
      </c>
    </row>
    <row r="202" spans="1:2" ht="10.199999999999999" x14ac:dyDescent="0.2">
      <c r="A202" s="262" t="s">
        <v>553</v>
      </c>
      <c r="B202" s="263">
        <f>'Gondozás elemi'!L174</f>
        <v>0</v>
      </c>
    </row>
    <row r="203" spans="1:2" ht="10.199999999999999" x14ac:dyDescent="0.2">
      <c r="A203" s="262" t="s">
        <v>555</v>
      </c>
      <c r="B203" s="263">
        <f>'Gondozás elemi'!L190</f>
        <v>0</v>
      </c>
    </row>
    <row r="204" spans="1:2" ht="10.199999999999999" x14ac:dyDescent="0.2">
      <c r="A204" s="262" t="s">
        <v>557</v>
      </c>
      <c r="B204" s="263">
        <f>'Gondozás elemi'!L196</f>
        <v>0</v>
      </c>
    </row>
    <row r="205" spans="1:2" ht="10.199999999999999" x14ac:dyDescent="0.2">
      <c r="A205" s="262" t="s">
        <v>559</v>
      </c>
      <c r="B205" s="263">
        <f>'Gondozás elemi'!L202</f>
        <v>0</v>
      </c>
    </row>
    <row r="206" spans="1:2" ht="10.199999999999999" x14ac:dyDescent="0.2">
      <c r="A206" s="262" t="s">
        <v>561</v>
      </c>
      <c r="B206" s="263">
        <f>'Gondozás elemi'!L208</f>
        <v>0</v>
      </c>
    </row>
    <row r="207" spans="1:2" ht="10.199999999999999" x14ac:dyDescent="0.2">
      <c r="A207" s="262" t="s">
        <v>564</v>
      </c>
      <c r="B207" s="263">
        <f>'Gondozás elemi'!L227</f>
        <v>0</v>
      </c>
    </row>
    <row r="208" spans="1:2" ht="10.199999999999999" x14ac:dyDescent="0.2">
      <c r="A208" s="264" t="s">
        <v>726</v>
      </c>
      <c r="B208" s="265">
        <f>SUM(B200:B207)</f>
        <v>0</v>
      </c>
    </row>
    <row r="211" spans="1:2" ht="10.199999999999999" x14ac:dyDescent="0.2">
      <c r="A211" s="261">
        <f>'Gondozás elemi'!M3</f>
        <v>104042</v>
      </c>
      <c r="B211" s="261"/>
    </row>
    <row r="212" spans="1:2" ht="10.199999999999999" x14ac:dyDescent="0.2">
      <c r="A212" s="262" t="s">
        <v>550</v>
      </c>
      <c r="B212" s="263">
        <f>'Gondozás elemi'!M21</f>
        <v>14236414</v>
      </c>
    </row>
    <row r="213" spans="1:2" ht="10.199999999999999" x14ac:dyDescent="0.2">
      <c r="A213" s="262" t="s">
        <v>552</v>
      </c>
      <c r="B213" s="263">
        <f>'Gondozás elemi'!M22</f>
        <v>1871374.1</v>
      </c>
    </row>
    <row r="214" spans="1:2" ht="10.199999999999999" x14ac:dyDescent="0.2">
      <c r="A214" s="262" t="s">
        <v>554</v>
      </c>
      <c r="B214" s="263">
        <f>'Gondozás elemi'!M47</f>
        <v>127000</v>
      </c>
    </row>
    <row r="215" spans="1:2" ht="10.199999999999999" x14ac:dyDescent="0.2">
      <c r="A215" s="262" t="s">
        <v>556</v>
      </c>
      <c r="B215" s="263">
        <f>'Gondozás elemi'!M56</f>
        <v>0</v>
      </c>
    </row>
    <row r="216" spans="1:2" ht="10.199999999999999" x14ac:dyDescent="0.2">
      <c r="A216" s="262" t="s">
        <v>558</v>
      </c>
      <c r="B216" s="263">
        <f>'Gondozás elemi'!M73</f>
        <v>0</v>
      </c>
    </row>
    <row r="217" spans="1:2" ht="10.199999999999999" x14ac:dyDescent="0.2">
      <c r="A217" s="262" t="s">
        <v>560</v>
      </c>
      <c r="B217" s="263">
        <f>'Gondozás elemi'!M81</f>
        <v>0</v>
      </c>
    </row>
    <row r="218" spans="1:2" ht="10.199999999999999" x14ac:dyDescent="0.2">
      <c r="A218" s="262" t="s">
        <v>562</v>
      </c>
      <c r="B218" s="263">
        <f>'Gondozás elemi'!M86</f>
        <v>0</v>
      </c>
    </row>
    <row r="219" spans="1:2" ht="10.199999999999999" x14ac:dyDescent="0.2">
      <c r="A219" s="262" t="s">
        <v>563</v>
      </c>
      <c r="B219" s="263">
        <f>'Gondozás elemi'!M96</f>
        <v>0</v>
      </c>
    </row>
    <row r="220" spans="1:2" ht="10.199999999999999" x14ac:dyDescent="0.2">
      <c r="A220" s="262" t="s">
        <v>565</v>
      </c>
      <c r="B220" s="263">
        <f>'Gondozás elemi'!M133</f>
        <v>0</v>
      </c>
    </row>
    <row r="221" spans="1:2" ht="10.199999999999999" x14ac:dyDescent="0.2">
      <c r="A221" s="264" t="s">
        <v>727</v>
      </c>
      <c r="B221" s="265">
        <f>SUM(B212:B220)</f>
        <v>16234788.1</v>
      </c>
    </row>
    <row r="222" spans="1:2" ht="10.199999999999999" x14ac:dyDescent="0.2">
      <c r="A222" s="267"/>
      <c r="B222" s="267"/>
    </row>
    <row r="223" spans="1:2" ht="10.199999999999999" x14ac:dyDescent="0.2">
      <c r="A223" s="262" t="s">
        <v>549</v>
      </c>
      <c r="B223" s="263">
        <f>'Gondozás elemi'!M154</f>
        <v>0</v>
      </c>
    </row>
    <row r="224" spans="1:2" ht="10.199999999999999" x14ac:dyDescent="0.2">
      <c r="A224" s="262" t="s">
        <v>551</v>
      </c>
      <c r="B224" s="263">
        <f>'Gondozás elemi'!M160</f>
        <v>0</v>
      </c>
    </row>
    <row r="225" spans="1:2" ht="10.199999999999999" x14ac:dyDescent="0.2">
      <c r="A225" s="262" t="s">
        <v>553</v>
      </c>
      <c r="B225" s="263">
        <f>'Gondozás elemi'!M174</f>
        <v>0</v>
      </c>
    </row>
    <row r="226" spans="1:2" ht="10.199999999999999" x14ac:dyDescent="0.2">
      <c r="A226" s="262" t="s">
        <v>555</v>
      </c>
      <c r="B226" s="263">
        <f>'Gondozás elemi'!M190</f>
        <v>0</v>
      </c>
    </row>
    <row r="227" spans="1:2" ht="10.199999999999999" x14ac:dyDescent="0.2">
      <c r="A227" s="262" t="s">
        <v>557</v>
      </c>
      <c r="B227" s="263">
        <f>'Gondozás elemi'!M196</f>
        <v>0</v>
      </c>
    </row>
    <row r="228" spans="1:2" ht="10.199999999999999" x14ac:dyDescent="0.2">
      <c r="A228" s="262" t="s">
        <v>559</v>
      </c>
      <c r="B228" s="263">
        <f>'Gondozás elemi'!M202</f>
        <v>0</v>
      </c>
    </row>
    <row r="229" spans="1:2" ht="10.199999999999999" x14ac:dyDescent="0.2">
      <c r="A229" s="262" t="s">
        <v>561</v>
      </c>
      <c r="B229" s="263">
        <f>'Gondozás elemi'!M208</f>
        <v>0</v>
      </c>
    </row>
    <row r="230" spans="1:2" ht="10.199999999999999" x14ac:dyDescent="0.2">
      <c r="A230" s="262" t="s">
        <v>564</v>
      </c>
      <c r="B230" s="263">
        <f>'Gondozás elemi'!M227</f>
        <v>0</v>
      </c>
    </row>
    <row r="231" spans="1:2" ht="10.199999999999999" x14ac:dyDescent="0.2">
      <c r="A231" s="264" t="s">
        <v>726</v>
      </c>
      <c r="B231" s="265">
        <f>SUM(B223:B230)</f>
        <v>0</v>
      </c>
    </row>
    <row r="234" spans="1:2" ht="10.199999999999999" x14ac:dyDescent="0.2">
      <c r="A234" s="261">
        <f>'Gondozás elemi'!N3</f>
        <v>107051</v>
      </c>
      <c r="B234" s="261"/>
    </row>
    <row r="235" spans="1:2" ht="10.199999999999999" x14ac:dyDescent="0.2">
      <c r="A235" s="262" t="s">
        <v>550</v>
      </c>
      <c r="B235" s="263">
        <f>'Gondozás elemi'!N21</f>
        <v>21999906</v>
      </c>
    </row>
    <row r="236" spans="1:2" ht="10.199999999999999" x14ac:dyDescent="0.2">
      <c r="A236" s="262" t="s">
        <v>552</v>
      </c>
      <c r="B236" s="263">
        <f>'Gondozás elemi'!N22</f>
        <v>2893513.9</v>
      </c>
    </row>
    <row r="237" spans="1:2" ht="10.199999999999999" x14ac:dyDescent="0.2">
      <c r="A237" s="262" t="s">
        <v>554</v>
      </c>
      <c r="B237" s="263">
        <f>'Gondozás elemi'!N47</f>
        <v>0</v>
      </c>
    </row>
    <row r="238" spans="1:2" ht="10.199999999999999" x14ac:dyDescent="0.2">
      <c r="A238" s="262" t="s">
        <v>556</v>
      </c>
      <c r="B238" s="263">
        <f>'Gondozás elemi'!N56</f>
        <v>0</v>
      </c>
    </row>
    <row r="239" spans="1:2" ht="10.199999999999999" x14ac:dyDescent="0.2">
      <c r="A239" s="262" t="s">
        <v>558</v>
      </c>
      <c r="B239" s="263">
        <f>'Gondozás elemi'!N73</f>
        <v>0</v>
      </c>
    </row>
    <row r="240" spans="1:2" ht="10.199999999999999" x14ac:dyDescent="0.2">
      <c r="A240" s="262" t="s">
        <v>560</v>
      </c>
      <c r="B240" s="263">
        <f>'Gondozás elemi'!N81</f>
        <v>0</v>
      </c>
    </row>
    <row r="241" spans="1:2" ht="10.199999999999999" x14ac:dyDescent="0.2">
      <c r="A241" s="262" t="s">
        <v>562</v>
      </c>
      <c r="B241" s="263">
        <f>'Gondozás elemi'!N86</f>
        <v>0</v>
      </c>
    </row>
    <row r="242" spans="1:2" ht="10.199999999999999" x14ac:dyDescent="0.2">
      <c r="A242" s="262" t="s">
        <v>563</v>
      </c>
      <c r="B242" s="263">
        <f>'Gondozás elemi'!N96</f>
        <v>0</v>
      </c>
    </row>
    <row r="243" spans="1:2" ht="10.199999999999999" x14ac:dyDescent="0.2">
      <c r="A243" s="262" t="s">
        <v>565</v>
      </c>
      <c r="B243" s="263">
        <f>'Gondozás elemi'!N133</f>
        <v>0</v>
      </c>
    </row>
    <row r="244" spans="1:2" ht="10.199999999999999" x14ac:dyDescent="0.2">
      <c r="A244" s="264" t="s">
        <v>727</v>
      </c>
      <c r="B244" s="265">
        <f>SUM(B235:B243)</f>
        <v>24893419.899999999</v>
      </c>
    </row>
    <row r="245" spans="1:2" ht="10.199999999999999" x14ac:dyDescent="0.2">
      <c r="A245" s="267"/>
      <c r="B245" s="267"/>
    </row>
    <row r="246" spans="1:2" ht="10.199999999999999" x14ac:dyDescent="0.2">
      <c r="A246" s="262" t="s">
        <v>549</v>
      </c>
      <c r="B246" s="263">
        <f>'Gondozás elemi'!N154</f>
        <v>0</v>
      </c>
    </row>
    <row r="247" spans="1:2" ht="10.199999999999999" x14ac:dyDescent="0.2">
      <c r="A247" s="262" t="s">
        <v>551</v>
      </c>
      <c r="B247" s="263">
        <f>'Gondozás elemi'!N160</f>
        <v>0</v>
      </c>
    </row>
    <row r="248" spans="1:2" ht="10.199999999999999" x14ac:dyDescent="0.2">
      <c r="A248" s="262" t="s">
        <v>553</v>
      </c>
      <c r="B248" s="263">
        <f>'Gondozás elemi'!N174</f>
        <v>0</v>
      </c>
    </row>
    <row r="249" spans="1:2" ht="10.199999999999999" x14ac:dyDescent="0.2">
      <c r="A249" s="262" t="s">
        <v>555</v>
      </c>
      <c r="B249" s="263">
        <f>'Gondozás elemi'!N190</f>
        <v>6350000</v>
      </c>
    </row>
    <row r="250" spans="1:2" ht="10.199999999999999" x14ac:dyDescent="0.2">
      <c r="A250" s="262" t="s">
        <v>557</v>
      </c>
      <c r="B250" s="263">
        <f>'Gondozás elemi'!N196</f>
        <v>0</v>
      </c>
    </row>
    <row r="251" spans="1:2" ht="10.199999999999999" x14ac:dyDescent="0.2">
      <c r="A251" s="262" t="s">
        <v>559</v>
      </c>
      <c r="B251" s="263">
        <f>'Gondozás elemi'!N202</f>
        <v>0</v>
      </c>
    </row>
    <row r="252" spans="1:2" ht="10.199999999999999" x14ac:dyDescent="0.2">
      <c r="A252" s="262" t="s">
        <v>561</v>
      </c>
      <c r="B252" s="263">
        <f>'Gondozás elemi'!N208</f>
        <v>0</v>
      </c>
    </row>
    <row r="253" spans="1:2" ht="10.199999999999999" x14ac:dyDescent="0.2">
      <c r="A253" s="262" t="s">
        <v>564</v>
      </c>
      <c r="B253" s="263">
        <f>'Gondozás elemi'!N227</f>
        <v>0</v>
      </c>
    </row>
    <row r="254" spans="1:2" ht="10.199999999999999" x14ac:dyDescent="0.2">
      <c r="A254" s="264" t="s">
        <v>726</v>
      </c>
      <c r="B254" s="265">
        <f>SUM(B246:B253)</f>
        <v>6350000</v>
      </c>
    </row>
    <row r="257" spans="1:2" ht="10.199999999999999" x14ac:dyDescent="0.2">
      <c r="A257" s="261">
        <f>'Gondozás elemi'!O3</f>
        <v>107052</v>
      </c>
      <c r="B257" s="261"/>
    </row>
    <row r="258" spans="1:2" ht="10.199999999999999" x14ac:dyDescent="0.2">
      <c r="A258" s="262" t="s">
        <v>550</v>
      </c>
      <c r="B258" s="263">
        <f>'Gondozás elemi'!O21</f>
        <v>30865849</v>
      </c>
    </row>
    <row r="259" spans="1:2" ht="10.199999999999999" x14ac:dyDescent="0.2">
      <c r="A259" s="262" t="s">
        <v>552</v>
      </c>
      <c r="B259" s="263">
        <f>'Gondozás elemi'!O22</f>
        <v>4047977.35</v>
      </c>
    </row>
    <row r="260" spans="1:2" ht="10.199999999999999" x14ac:dyDescent="0.2">
      <c r="A260" s="262" t="s">
        <v>554</v>
      </c>
      <c r="B260" s="263">
        <f>'Gondozás elemi'!O47</f>
        <v>190500</v>
      </c>
    </row>
    <row r="261" spans="1:2" ht="10.199999999999999" x14ac:dyDescent="0.2">
      <c r="A261" s="262" t="s">
        <v>556</v>
      </c>
      <c r="B261" s="263">
        <f>'Gondozás elemi'!O56</f>
        <v>0</v>
      </c>
    </row>
    <row r="262" spans="1:2" ht="10.199999999999999" x14ac:dyDescent="0.2">
      <c r="A262" s="262" t="s">
        <v>558</v>
      </c>
      <c r="B262" s="263">
        <f>'Gondozás elemi'!O73</f>
        <v>0</v>
      </c>
    </row>
    <row r="263" spans="1:2" ht="10.199999999999999" x14ac:dyDescent="0.2">
      <c r="A263" s="262" t="s">
        <v>560</v>
      </c>
      <c r="B263" s="263">
        <f>'Gondozás elemi'!O81</f>
        <v>0</v>
      </c>
    </row>
    <row r="264" spans="1:2" ht="10.199999999999999" x14ac:dyDescent="0.2">
      <c r="A264" s="262" t="s">
        <v>562</v>
      </c>
      <c r="B264" s="263">
        <f>'Gondozás elemi'!O86</f>
        <v>0</v>
      </c>
    </row>
    <row r="265" spans="1:2" ht="10.199999999999999" x14ac:dyDescent="0.2">
      <c r="A265" s="262" t="s">
        <v>563</v>
      </c>
      <c r="B265" s="263">
        <f>'Gondozás elemi'!O96</f>
        <v>0</v>
      </c>
    </row>
    <row r="266" spans="1:2" ht="10.199999999999999" x14ac:dyDescent="0.2">
      <c r="A266" s="262" t="s">
        <v>565</v>
      </c>
      <c r="B266" s="263">
        <f>'Gondozás elemi'!O133</f>
        <v>0</v>
      </c>
    </row>
    <row r="267" spans="1:2" ht="10.199999999999999" x14ac:dyDescent="0.2">
      <c r="A267" s="264" t="s">
        <v>727</v>
      </c>
      <c r="B267" s="265">
        <f>SUM(B258:B266)</f>
        <v>35104326.350000001</v>
      </c>
    </row>
    <row r="268" spans="1:2" ht="10.199999999999999" x14ac:dyDescent="0.2">
      <c r="A268" s="267"/>
      <c r="B268" s="267"/>
    </row>
    <row r="269" spans="1:2" ht="10.199999999999999" x14ac:dyDescent="0.2">
      <c r="A269" s="262" t="s">
        <v>549</v>
      </c>
      <c r="B269" s="263">
        <f>'Gondozás elemi'!O154</f>
        <v>0</v>
      </c>
    </row>
    <row r="270" spans="1:2" ht="10.199999999999999" x14ac:dyDescent="0.2">
      <c r="A270" s="262" t="s">
        <v>551</v>
      </c>
      <c r="B270" s="263">
        <f>'Gondozás elemi'!O160</f>
        <v>0</v>
      </c>
    </row>
    <row r="271" spans="1:2" ht="10.199999999999999" x14ac:dyDescent="0.2">
      <c r="A271" s="262" t="s">
        <v>553</v>
      </c>
      <c r="B271" s="263">
        <f>'Gondozás elemi'!O174</f>
        <v>0</v>
      </c>
    </row>
    <row r="272" spans="1:2" ht="10.199999999999999" x14ac:dyDescent="0.2">
      <c r="A272" s="262" t="s">
        <v>555</v>
      </c>
      <c r="B272" s="263">
        <f>'Gondozás elemi'!O190</f>
        <v>0</v>
      </c>
    </row>
    <row r="273" spans="1:2" ht="10.199999999999999" x14ac:dyDescent="0.2">
      <c r="A273" s="262" t="s">
        <v>557</v>
      </c>
      <c r="B273" s="263">
        <f>'Gondozás elemi'!O196</f>
        <v>0</v>
      </c>
    </row>
    <row r="274" spans="1:2" ht="10.199999999999999" x14ac:dyDescent="0.2">
      <c r="A274" s="262" t="s">
        <v>559</v>
      </c>
      <c r="B274" s="263">
        <f>'Gondozás elemi'!O202</f>
        <v>0</v>
      </c>
    </row>
    <row r="275" spans="1:2" ht="10.199999999999999" x14ac:dyDescent="0.2">
      <c r="A275" s="262" t="s">
        <v>561</v>
      </c>
      <c r="B275" s="263">
        <f>'Gondozás elemi'!O208</f>
        <v>0</v>
      </c>
    </row>
    <row r="276" spans="1:2" ht="10.199999999999999" x14ac:dyDescent="0.2">
      <c r="A276" s="262" t="s">
        <v>564</v>
      </c>
      <c r="B276" s="263">
        <f>'Gondozás elemi'!O227</f>
        <v>0</v>
      </c>
    </row>
    <row r="277" spans="1:2" ht="10.199999999999999" x14ac:dyDescent="0.2">
      <c r="A277" s="264" t="s">
        <v>726</v>
      </c>
      <c r="B277" s="265">
        <f>SUM(B269:B276)</f>
        <v>0</v>
      </c>
    </row>
    <row r="279" spans="1:2" x14ac:dyDescent="0.2">
      <c r="A279" s="258" t="s">
        <v>816</v>
      </c>
      <c r="B279" s="269">
        <f>B277+B254+B231+B208+B185+B162+B139+B116+B93+B71+B48</f>
        <v>152857557.87</v>
      </c>
    </row>
    <row r="280" spans="1:2" x14ac:dyDescent="0.2">
      <c r="A280" s="258" t="s">
        <v>817</v>
      </c>
      <c r="B280" s="269">
        <f>B267+B244+B221+B198+B175+B152+B129+B106+B83+B61+B38</f>
        <v>152857557.87</v>
      </c>
    </row>
  </sheetData>
  <mergeCells count="3">
    <mergeCell ref="A1:B1"/>
    <mergeCell ref="A2:B2"/>
    <mergeCell ref="A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26</vt:i4>
      </vt:variant>
      <vt:variant>
        <vt:lpstr>Névvel ellátott tartományok</vt:lpstr>
      </vt:variant>
      <vt:variant>
        <vt:i4>5</vt:i4>
      </vt:variant>
    </vt:vector>
  </HeadingPairs>
  <TitlesOfParts>
    <vt:vector size="31" baseType="lpstr">
      <vt:lpstr>Városgazd elemi</vt:lpstr>
      <vt:lpstr>Hivatal elemi</vt:lpstr>
      <vt:lpstr>Gondozás elemi</vt:lpstr>
      <vt:lpstr>Művház elemi</vt:lpstr>
      <vt:lpstr>Könyvtár elemi</vt:lpstr>
      <vt:lpstr>Ök elemi</vt:lpstr>
      <vt:lpstr>Városgazd cofog</vt:lpstr>
      <vt:lpstr>Hivatal cofog</vt:lpstr>
      <vt:lpstr>Gondozás cofog</vt:lpstr>
      <vt:lpstr>Művház cofog</vt:lpstr>
      <vt:lpstr>Könyvtár Cofog</vt:lpstr>
      <vt:lpstr>Ök cofog</vt:lpstr>
      <vt:lpstr>Felhalmozás</vt:lpstr>
      <vt:lpstr>Városgazd költségvetés</vt:lpstr>
      <vt:lpstr>Hivatal költségvetés</vt:lpstr>
      <vt:lpstr>Gondozási költségvetés</vt:lpstr>
      <vt:lpstr>Művház költségvetés</vt:lpstr>
      <vt:lpstr>Könyvtár költségvetés</vt:lpstr>
      <vt:lpstr>Ök. költségvetés</vt:lpstr>
      <vt:lpstr>Konszolidált mérleg</vt:lpstr>
      <vt:lpstr>Feladatípusok </vt:lpstr>
      <vt:lpstr>Létszámok</vt:lpstr>
      <vt:lpstr>EU</vt:lpstr>
      <vt:lpstr>Adósság</vt:lpstr>
      <vt:lpstr>Ei felhasználás</vt:lpstr>
      <vt:lpstr>+3év</vt:lpstr>
      <vt:lpstr>'+3év'!Nyomtatási_terület</vt:lpstr>
      <vt:lpstr>Adósság!Nyomtatási_terület</vt:lpstr>
      <vt:lpstr>'Ei felhasználás'!Nyomtatási_terület</vt:lpstr>
      <vt:lpstr>'Hivatal elemi'!Nyomtatási_terület</vt:lpstr>
      <vt:lpstr>'Hivatal költségvetés'!Nyomtatási_terület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2022-03-09T05:01:32Z</cp:lastPrinted>
  <dcterms:created xsi:type="dcterms:W3CDTF">2022-01-08T05:24:34Z</dcterms:created>
  <dcterms:modified xsi:type="dcterms:W3CDTF">2022-03-09T05:37:03Z</dcterms:modified>
</cp:coreProperties>
</file>